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20" yWindow="80" windowWidth="20520" windowHeight="144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H13" i="1"/>
  <c r="H18" i="1"/>
  <c r="H28" i="1"/>
  <c r="H32" i="1"/>
  <c r="H34" i="1"/>
  <c r="H35" i="1"/>
  <c r="H41" i="1"/>
  <c r="H47" i="1"/>
  <c r="H63" i="1"/>
  <c r="H68" i="1"/>
  <c r="H84" i="1"/>
  <c r="H93" i="1"/>
  <c r="H117" i="1"/>
  <c r="H120" i="1"/>
  <c r="H124" i="1"/>
  <c r="H126" i="1"/>
  <c r="H127" i="1"/>
  <c r="H131" i="1"/>
  <c r="H132" i="1"/>
  <c r="H133" i="1"/>
  <c r="I10" i="1"/>
  <c r="I13" i="1"/>
  <c r="I28" i="1"/>
  <c r="I32" i="1"/>
  <c r="I34" i="1"/>
  <c r="I35" i="1"/>
  <c r="I41" i="1"/>
  <c r="I63" i="1"/>
  <c r="I68" i="1"/>
  <c r="I84" i="1"/>
  <c r="I93" i="1"/>
  <c r="I117" i="1"/>
  <c r="I126" i="1"/>
  <c r="I127" i="1"/>
  <c r="I131" i="1"/>
  <c r="I132" i="1"/>
  <c r="I133" i="1"/>
  <c r="J133" i="1"/>
  <c r="J132" i="1"/>
  <c r="J131" i="1"/>
  <c r="J130" i="1"/>
  <c r="J127" i="1"/>
  <c r="J126" i="1"/>
  <c r="J117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7" i="1"/>
  <c r="J96" i="1"/>
  <c r="J95" i="1"/>
  <c r="J93" i="1"/>
  <c r="J92" i="1"/>
  <c r="J91" i="1"/>
  <c r="J90" i="1"/>
  <c r="J89" i="1"/>
  <c r="J86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68" i="1"/>
  <c r="J66" i="1"/>
  <c r="J65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1" i="1"/>
  <c r="J39" i="1"/>
  <c r="J38" i="1"/>
  <c r="J35" i="1"/>
  <c r="J34" i="1"/>
  <c r="J33" i="1"/>
  <c r="J32" i="1"/>
  <c r="J28" i="1"/>
  <c r="J27" i="1"/>
  <c r="J26" i="1"/>
  <c r="J23" i="1"/>
  <c r="J21" i="1"/>
  <c r="J13" i="1"/>
  <c r="J12" i="1"/>
  <c r="J10" i="1"/>
  <c r="J9" i="1"/>
</calcChain>
</file>

<file path=xl/sharedStrings.xml><?xml version="1.0" encoding="utf-8"?>
<sst xmlns="http://schemas.openxmlformats.org/spreadsheetml/2006/main" count="136" uniqueCount="136">
  <si>
    <t>12:29 PM</t>
  </si>
  <si>
    <t>Children's Montessori Charter School</t>
  </si>
  <si>
    <t>02/19/15</t>
  </si>
  <si>
    <t>July through September 2014</t>
  </si>
  <si>
    <t>Jul - Sep '14</t>
  </si>
  <si>
    <t>Budget</t>
  </si>
  <si>
    <t>$ Over Budget</t>
  </si>
  <si>
    <t>Ordinary Income/Expense</t>
  </si>
  <si>
    <t>Income</t>
  </si>
  <si>
    <t>State Sources</t>
  </si>
  <si>
    <t>3113 — Capital Construction Funds</t>
  </si>
  <si>
    <t>Total State Sources</t>
  </si>
  <si>
    <t>Federal Sources</t>
  </si>
  <si>
    <t>4100 — CCSP Start Up Grant</t>
  </si>
  <si>
    <t>Total Federal Sources</t>
  </si>
  <si>
    <t>1990 — Contributions/Donations</t>
  </si>
  <si>
    <t>1997 — Farm Donation</t>
  </si>
  <si>
    <t>1993 — Individ, Business Contributions</t>
  </si>
  <si>
    <t>1991 — Corporate Contributions</t>
  </si>
  <si>
    <t>Total 1990 — Contributions/Donations</t>
  </si>
  <si>
    <t>43300 — Direct Public Grants</t>
  </si>
  <si>
    <t>1750 — Local Sources</t>
  </si>
  <si>
    <t>1780 — Materials Fee</t>
  </si>
  <si>
    <t>1760 — After School Care</t>
  </si>
  <si>
    <t>1761 — Wednesday Club</t>
  </si>
  <si>
    <t>1770 — Food Program</t>
  </si>
  <si>
    <t>1771 — District Lunch Program</t>
  </si>
  <si>
    <t>1772 — FARM Food Program</t>
  </si>
  <si>
    <t>1773 — FARM Lunch Program Subsidized</t>
  </si>
  <si>
    <t>Total 1770 — Food Program</t>
  </si>
  <si>
    <t>1752 — Board Shirts</t>
  </si>
  <si>
    <t>1753 — Peaches</t>
  </si>
  <si>
    <t>1750 — Local Sources - Other</t>
  </si>
  <si>
    <t>Total 1750 — Local Sources</t>
  </si>
  <si>
    <t>5710 — District PPOR</t>
  </si>
  <si>
    <t>Total Income</t>
  </si>
  <si>
    <t>Gross Profit</t>
  </si>
  <si>
    <t>Expense</t>
  </si>
  <si>
    <t>3100 — Food Program</t>
  </si>
  <si>
    <t>3102 — Farm Dishwashing</t>
  </si>
  <si>
    <t>3101 — Farm Lunches</t>
  </si>
  <si>
    <t>3100 — Food Program - Other</t>
  </si>
  <si>
    <t>Total 3100 — Food Program</t>
  </si>
  <si>
    <t>2900 — Other Support</t>
  </si>
  <si>
    <t>2905 — Afterschool</t>
  </si>
  <si>
    <t>2903 — Wednesday Club</t>
  </si>
  <si>
    <t>2902 — Fundraising Fees</t>
  </si>
  <si>
    <t>2900 — Other Support - Other</t>
  </si>
  <si>
    <t>Total 2900 — Other Support</t>
  </si>
  <si>
    <t>2800 — Central Support</t>
  </si>
  <si>
    <t>0526f — Work Comp Bus Manager</t>
  </si>
  <si>
    <t>0526e — Work Comp ED</t>
  </si>
  <si>
    <t>0526d — Work Comp Specials</t>
  </si>
  <si>
    <t>0526c — Work Comp Asst Teach</t>
  </si>
  <si>
    <t>0526b — Work Comp Teachers</t>
  </si>
  <si>
    <t>0526a — Work Comp Subs</t>
  </si>
  <si>
    <t>0525f — Unemp Insur Bus Manager</t>
  </si>
  <si>
    <t>0525e — Unemp Insur ED</t>
  </si>
  <si>
    <t>0525d — Unemp Insur Specials</t>
  </si>
  <si>
    <t>0525c — Unemp Insur Asst Teach</t>
  </si>
  <si>
    <t>0525b — Unemp Insur Teachers</t>
  </si>
  <si>
    <t>0525a — Unemp Insur Subs</t>
  </si>
  <si>
    <t>0521 — Liability Insurance</t>
  </si>
  <si>
    <t>2800 — Central Support - Other</t>
  </si>
  <si>
    <t>Total 2800 — Central Support</t>
  </si>
  <si>
    <t>2600 — Operations &amp; Maintenance</t>
  </si>
  <si>
    <t>Copier Lease</t>
  </si>
  <si>
    <t>Facility Lease</t>
  </si>
  <si>
    <t>2600 — Operations &amp; Maintenance - Other</t>
  </si>
  <si>
    <t>Total 2600 — Operations &amp; Maintenance</t>
  </si>
  <si>
    <t>2500 — Business Services</t>
  </si>
  <si>
    <t>Other</t>
  </si>
  <si>
    <t>Supplies and Materials</t>
  </si>
  <si>
    <t>Google for Education Account</t>
  </si>
  <si>
    <t>Webstie and Email Hosting</t>
  </si>
  <si>
    <t>Printing Binding Copying</t>
  </si>
  <si>
    <t>Advertising</t>
  </si>
  <si>
    <t>Postage</t>
  </si>
  <si>
    <t>Telephone/Fax/Internet</t>
  </si>
  <si>
    <t>Banking Service Fees</t>
  </si>
  <si>
    <t>Legal Fees</t>
  </si>
  <si>
    <t>Business Manager Health Insur</t>
  </si>
  <si>
    <t>Business Manager PERA</t>
  </si>
  <si>
    <t>Business Manager Medicare</t>
  </si>
  <si>
    <t>Salaries - Business Manager</t>
  </si>
  <si>
    <t>Total 2500 — Business Services</t>
  </si>
  <si>
    <t>2400 — Adminstration</t>
  </si>
  <si>
    <t>Dues &amp; Fees</t>
  </si>
  <si>
    <t>Other</t>
  </si>
  <si>
    <t>Supplies and Materials</t>
  </si>
  <si>
    <t>ED Health INs</t>
  </si>
  <si>
    <t>PERA - ED</t>
  </si>
  <si>
    <t>ED Medicare</t>
  </si>
  <si>
    <t>Salaries - Office of ED</t>
  </si>
  <si>
    <t>Total 2400 — Adminstration</t>
  </si>
  <si>
    <t>0100 — Instruction</t>
  </si>
  <si>
    <t>Teachers Specials MC</t>
  </si>
  <si>
    <t>5% G&amp;A Costs</t>
  </si>
  <si>
    <t>Contract with CH for Edu Serv</t>
  </si>
  <si>
    <t>Supplies and Materials</t>
  </si>
  <si>
    <t>Electronic Media Materials</t>
  </si>
  <si>
    <t>Field Trips</t>
  </si>
  <si>
    <t>Health Insurance - Asst Teacher</t>
  </si>
  <si>
    <t>Health Insurance - Teachers</t>
  </si>
  <si>
    <t>PERA Teacher Specials</t>
  </si>
  <si>
    <t>PERA Asst Teacher</t>
  </si>
  <si>
    <t>PERA Teachers Substitute</t>
  </si>
  <si>
    <t>PERA Teachers</t>
  </si>
  <si>
    <t>Asst Teacher Medicare</t>
  </si>
  <si>
    <t>Teachers Medicare</t>
  </si>
  <si>
    <t>Teachers - Substitute MC</t>
  </si>
  <si>
    <t>Special - Music/Art</t>
  </si>
  <si>
    <t>Special - H&amp;W</t>
  </si>
  <si>
    <t>Special - Spanish</t>
  </si>
  <si>
    <t>Asst Teachers</t>
  </si>
  <si>
    <t>Teachers</t>
  </si>
  <si>
    <t>Substitute Teacher</t>
  </si>
  <si>
    <t>0100 — Instruction - Other</t>
  </si>
  <si>
    <t>Total 0100 — Instruction</t>
  </si>
  <si>
    <t>65000 — Operations</t>
  </si>
  <si>
    <t>65040 — Supplies</t>
  </si>
  <si>
    <t>Total 65000 — Operations</t>
  </si>
  <si>
    <t>65100 — Other Types of Expenses</t>
  </si>
  <si>
    <t>65110 — Advertising Expenses</t>
  </si>
  <si>
    <t>65100 — Other Types of Expenses - Other</t>
  </si>
  <si>
    <t>Total 65100 — Other Types of Expenses</t>
  </si>
  <si>
    <t>66000 — Payroll Expenses</t>
  </si>
  <si>
    <t>Total Expense</t>
  </si>
  <si>
    <t>Net Ordinary Income</t>
  </si>
  <si>
    <t>Other Income/Expense</t>
  </si>
  <si>
    <t>Other Expense</t>
  </si>
  <si>
    <t>Grant Reimbursement</t>
  </si>
  <si>
    <t>Total Other Expense</t>
  </si>
  <si>
    <t>Net Other Income</t>
  </si>
  <si>
    <t>Net Income</t>
  </si>
  <si>
    <t>Statement of Activites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</si>
</sst>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0.00"/>
  </numFmts>
  <fonts count="14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164" fontId="0" fillId="0" borderId="0"/>
    <xf numFmtId="0" fontId="1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">
    <xf numFmtId="164" fontId="8" fillId="0" borderId="0" xfId="0" applyFont="1" applyAlignment="1">
      <alignment horizontal="right"/>
    </xf>
    <xf numFmtId="164" fontId="4" fillId="0" borderId="0" xfId="4" applyNumberFormat="1" applyFont="1" applyBorder="1"/>
    <xf numFmtId="164" fontId="7" fillId="0" borderId="0" xfId="7" applyNumberFormat="1" applyFont="1" applyAlignment="1">
      <alignment horizontal="right"/>
    </xf>
    <xf numFmtId="164" fontId="5" fillId="0" borderId="0" xfId="5" applyNumberFormat="1" applyFont="1" applyBorder="1"/>
    <xf numFmtId="164" fontId="6" fillId="0" borderId="0" xfId="6" applyNumberFormat="1" applyFont="1"/>
    <xf numFmtId="164" fontId="0" fillId="0" borderId="1" xfId="0" applyBorder="1" applyAlignment="1">
      <alignment horizontal="center"/>
    </xf>
    <xf numFmtId="164" fontId="1" fillId="0" borderId="0" xfId="1" applyNumberFormat="1" applyFont="1" applyFill="1"/>
    <xf numFmtId="164" fontId="2" fillId="0" borderId="0" xfId="2" applyNumberFormat="1" applyFont="1"/>
    <xf numFmtId="164" fontId="2" fillId="0" borderId="1" xfId="2" applyNumberFormat="1" applyFont="1" applyBorder="1"/>
    <xf numFmtId="164" fontId="3" fillId="0" borderId="2" xfId="3" applyNumberFormat="1" applyFont="1" applyBorder="1"/>
  </cellXfs>
  <cellStyles count="8"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topLeftCell="A29" workbookViewId="0">
      <selection activeCell="I67" sqref="I67"/>
    </sheetView>
  </sheetViews>
  <sheetFormatPr baseColWidth="10" defaultColWidth="8.83203125" defaultRowHeight="12" x14ac:dyDescent="0"/>
  <cols>
    <col min="1" max="6" width="2" bestFit="1" customWidth="1"/>
    <col min="7" max="7" width="30" bestFit="1" customWidth="1"/>
    <col min="8" max="10" width="22.5" bestFit="1" customWidth="1"/>
  </cols>
  <sheetData>
    <row r="1" spans="1:10" ht="18">
      <c r="A1" s="1" t="s">
        <v>1</v>
      </c>
      <c r="J1" t="s">
        <v>0</v>
      </c>
    </row>
    <row r="2" spans="1:10" ht="21">
      <c r="A2" s="3" t="s">
        <v>135</v>
      </c>
      <c r="J2" s="2" t="s">
        <v>2</v>
      </c>
    </row>
    <row r="3" spans="1:10" ht="16">
      <c r="A3" s="4" t="s">
        <v>3</v>
      </c>
    </row>
    <row r="5" spans="1:10">
      <c r="H5" s="5" t="s">
        <v>4</v>
      </c>
      <c r="I5" s="5" t="s">
        <v>5</v>
      </c>
      <c r="J5" s="5" t="s">
        <v>6</v>
      </c>
    </row>
    <row r="6" spans="1:10">
      <c r="B6" s="6" t="s">
        <v>7</v>
      </c>
    </row>
    <row r="7" spans="1:10">
      <c r="D7" s="6" t="s">
        <v>8</v>
      </c>
    </row>
    <row r="8" spans="1:10">
      <c r="E8" s="6" t="s">
        <v>9</v>
      </c>
    </row>
    <row r="9" spans="1:10">
      <c r="F9" s="6" t="s">
        <v>10</v>
      </c>
      <c r="H9" s="8">
        <v>892.6</v>
      </c>
      <c r="I9" s="8">
        <v>1120.6199999999999</v>
      </c>
      <c r="J9" s="8">
        <f>ROUND((H9-I9),5)</f>
        <v>-228.02</v>
      </c>
    </row>
    <row r="10" spans="1:10">
      <c r="E10" s="6" t="s">
        <v>11</v>
      </c>
      <c r="H10" s="7">
        <f>ROUND(SUM(H8:H9),5)</f>
        <v>892.6</v>
      </c>
      <c r="I10" s="7">
        <f>ROUND(SUM(I8:I9),5)</f>
        <v>1120.6199999999999</v>
      </c>
      <c r="J10" s="7">
        <f>ROUND((H10-I10),5)</f>
        <v>-228.02</v>
      </c>
    </row>
    <row r="11" spans="1:10">
      <c r="E11" s="6" t="s">
        <v>12</v>
      </c>
    </row>
    <row r="12" spans="1:10">
      <c r="F12" s="6" t="s">
        <v>13</v>
      </c>
      <c r="H12" s="8">
        <v>0</v>
      </c>
      <c r="I12" s="8">
        <v>189000</v>
      </c>
      <c r="J12" s="8">
        <f>ROUND((H12-I12),5)</f>
        <v>-189000</v>
      </c>
    </row>
    <row r="13" spans="1:10">
      <c r="E13" s="6" t="s">
        <v>14</v>
      </c>
      <c r="H13" s="7">
        <f>ROUND(SUM(H11:H12),5)</f>
        <v>0</v>
      </c>
      <c r="I13" s="7">
        <f>ROUND(SUM(I11:I12),5)</f>
        <v>189000</v>
      </c>
      <c r="J13" s="7">
        <f>ROUND((H13-I13),5)</f>
        <v>-189000</v>
      </c>
    </row>
    <row r="14" spans="1:10">
      <c r="E14" s="6" t="s">
        <v>15</v>
      </c>
    </row>
    <row r="15" spans="1:10">
      <c r="F15" s="6" t="s">
        <v>16</v>
      </c>
      <c r="H15" s="7">
        <v>1200</v>
      </c>
    </row>
    <row r="16" spans="1:10">
      <c r="F16" s="6" t="s">
        <v>17</v>
      </c>
      <c r="H16" s="7">
        <v>240</v>
      </c>
    </row>
    <row r="17" spans="5:10">
      <c r="F17" s="6" t="s">
        <v>18</v>
      </c>
      <c r="H17" s="8">
        <v>1000</v>
      </c>
    </row>
    <row r="18" spans="5:10">
      <c r="E18" s="6" t="s">
        <v>19</v>
      </c>
      <c r="H18" s="7">
        <f>ROUND(SUM(H14:H17),5)</f>
        <v>2440</v>
      </c>
    </row>
    <row r="19" spans="5:10">
      <c r="E19" s="6" t="s">
        <v>20</v>
      </c>
      <c r="H19" s="7">
        <v>6750</v>
      </c>
    </row>
    <row r="20" spans="5:10">
      <c r="E20" s="6" t="s">
        <v>21</v>
      </c>
    </row>
    <row r="21" spans="5:10">
      <c r="F21" s="6" t="s">
        <v>22</v>
      </c>
      <c r="H21" s="7">
        <v>8400</v>
      </c>
      <c r="I21" s="7">
        <v>8550</v>
      </c>
      <c r="J21" s="7">
        <f>ROUND((H21-I21),5)</f>
        <v>-150</v>
      </c>
    </row>
    <row r="22" spans="5:10">
      <c r="F22" s="6" t="s">
        <v>23</v>
      </c>
      <c r="H22" s="7">
        <v>517.5</v>
      </c>
    </row>
    <row r="23" spans="5:10">
      <c r="F23" s="6" t="s">
        <v>24</v>
      </c>
      <c r="H23" s="7">
        <v>2090</v>
      </c>
      <c r="I23" s="7">
        <v>550</v>
      </c>
      <c r="J23" s="7">
        <f>ROUND((H23-I23),5)</f>
        <v>1540</v>
      </c>
    </row>
    <row r="24" spans="5:10">
      <c r="F24" s="6" t="s">
        <v>25</v>
      </c>
    </row>
    <row r="25" spans="5:10">
      <c r="G25" s="6" t="s">
        <v>26</v>
      </c>
      <c r="H25" s="7">
        <v>1030</v>
      </c>
    </row>
    <row r="26" spans="5:10">
      <c r="G26" s="6" t="s">
        <v>27</v>
      </c>
      <c r="H26" s="7">
        <v>8726</v>
      </c>
      <c r="I26" s="7">
        <v>8676</v>
      </c>
      <c r="J26" s="7">
        <f>ROUND((H26-I26),5)</f>
        <v>50</v>
      </c>
    </row>
    <row r="27" spans="5:10">
      <c r="G27" s="6" t="s">
        <v>28</v>
      </c>
      <c r="H27" s="8">
        <v>2797.5</v>
      </c>
      <c r="I27" s="8">
        <v>2995.5</v>
      </c>
      <c r="J27" s="8">
        <f>ROUND((H27-I27),5)</f>
        <v>-198</v>
      </c>
    </row>
    <row r="28" spans="5:10">
      <c r="F28" s="6" t="s">
        <v>29</v>
      </c>
      <c r="H28" s="7">
        <f>ROUND(SUM(H24:H27),5)</f>
        <v>12553.5</v>
      </c>
      <c r="I28" s="7">
        <f>ROUND(SUM(I24:I27),5)</f>
        <v>11671.5</v>
      </c>
      <c r="J28" s="7">
        <f>ROUND((H28-I28),5)</f>
        <v>882</v>
      </c>
    </row>
    <row r="29" spans="5:10">
      <c r="F29" s="6" t="s">
        <v>30</v>
      </c>
      <c r="H29" s="7">
        <v>866</v>
      </c>
    </row>
    <row r="30" spans="5:10">
      <c r="F30" s="6" t="s">
        <v>31</v>
      </c>
      <c r="H30" s="7">
        <v>1080</v>
      </c>
    </row>
    <row r="31" spans="5:10">
      <c r="F31" s="6" t="s">
        <v>32</v>
      </c>
      <c r="H31" s="8">
        <v>35</v>
      </c>
    </row>
    <row r="32" spans="5:10">
      <c r="E32" s="6" t="s">
        <v>33</v>
      </c>
      <c r="H32" s="7">
        <f>ROUND(SUM(H20:H23)+SUM(H28:H31),5)</f>
        <v>25542</v>
      </c>
      <c r="I32" s="7">
        <f>ROUND(SUM(I20:I23)+SUM(I28:I31),5)</f>
        <v>20771.5</v>
      </c>
      <c r="J32" s="7">
        <f>ROUND((H32-I32),5)</f>
        <v>4770.5</v>
      </c>
    </row>
    <row r="33" spans="3:10">
      <c r="E33" s="6" t="s">
        <v>34</v>
      </c>
      <c r="H33" s="8">
        <v>112521.23</v>
      </c>
      <c r="I33" s="8">
        <v>109092.72</v>
      </c>
      <c r="J33" s="8">
        <f>ROUND((H33-I33),5)</f>
        <v>3428.51</v>
      </c>
    </row>
    <row r="34" spans="3:10">
      <c r="D34" s="6" t="s">
        <v>35</v>
      </c>
      <c r="H34" s="8">
        <f>ROUND(H7+H10+H13+SUM(H18:H19)+SUM(H32:H33),5)</f>
        <v>148145.82999999999</v>
      </c>
      <c r="I34" s="8">
        <f>ROUND(I7+I10+I13+SUM(I18:I19)+SUM(I32:I33),5)</f>
        <v>319984.84000000003</v>
      </c>
      <c r="J34" s="8">
        <f>ROUND((H34-I34),5)</f>
        <v>-171839.01</v>
      </c>
    </row>
    <row r="35" spans="3:10">
      <c r="C35" s="6" t="s">
        <v>36</v>
      </c>
      <c r="H35" s="7">
        <f>H34</f>
        <v>148145.82999999999</v>
      </c>
      <c r="I35" s="7">
        <f>I34</f>
        <v>319984.84000000003</v>
      </c>
      <c r="J35" s="7">
        <f>ROUND((H35-I35),5)</f>
        <v>-171839.01</v>
      </c>
    </row>
    <row r="36" spans="3:10">
      <c r="C36" s="6" t="s">
        <v>37</v>
      </c>
    </row>
    <row r="37" spans="3:10">
      <c r="D37" s="6" t="s">
        <v>38</v>
      </c>
    </row>
    <row r="38" spans="3:10">
      <c r="E38" s="6" t="s">
        <v>39</v>
      </c>
      <c r="H38" s="7">
        <v>634.5</v>
      </c>
      <c r="I38" s="7">
        <v>4745</v>
      </c>
      <c r="J38" s="7">
        <f>ROUND((H38-I38),5)</f>
        <v>-4110.5</v>
      </c>
    </row>
    <row r="39" spans="3:10">
      <c r="E39" s="6" t="s">
        <v>40</v>
      </c>
      <c r="H39" s="7">
        <v>3784</v>
      </c>
      <c r="I39" s="7">
        <v>20440</v>
      </c>
      <c r="J39" s="7">
        <f>ROUND((H39-I39),5)</f>
        <v>-16656</v>
      </c>
    </row>
    <row r="40" spans="3:10">
      <c r="E40" s="6" t="s">
        <v>41</v>
      </c>
      <c r="H40" s="8">
        <v>35.72</v>
      </c>
    </row>
    <row r="41" spans="3:10">
      <c r="D41" s="6" t="s">
        <v>42</v>
      </c>
      <c r="H41" s="7">
        <f>ROUND(SUM(H37:H40),5)</f>
        <v>4454.22</v>
      </c>
      <c r="I41" s="7">
        <f>ROUND(SUM(I37:I40),5)</f>
        <v>25185</v>
      </c>
      <c r="J41" s="7">
        <f>ROUND((H41-I41),5)</f>
        <v>-20730.78</v>
      </c>
    </row>
    <row r="42" spans="3:10">
      <c r="D42" s="6" t="s">
        <v>43</v>
      </c>
    </row>
    <row r="43" spans="3:10">
      <c r="E43" s="6" t="s">
        <v>44</v>
      </c>
      <c r="H43" s="7">
        <v>737.97</v>
      </c>
    </row>
    <row r="44" spans="3:10">
      <c r="E44" s="6" t="s">
        <v>45</v>
      </c>
      <c r="H44" s="7">
        <v>306.08</v>
      </c>
    </row>
    <row r="45" spans="3:10">
      <c r="E45" s="6" t="s">
        <v>46</v>
      </c>
      <c r="H45" s="7">
        <v>375</v>
      </c>
    </row>
    <row r="46" spans="3:10">
      <c r="E46" s="6" t="s">
        <v>47</v>
      </c>
      <c r="H46" s="8">
        <v>465</v>
      </c>
    </row>
    <row r="47" spans="3:10">
      <c r="D47" s="6" t="s">
        <v>48</v>
      </c>
      <c r="H47" s="7">
        <f>ROUND(SUM(H42:H46),5)</f>
        <v>1884.05</v>
      </c>
    </row>
    <row r="48" spans="3:10">
      <c r="D48" s="6" t="s">
        <v>49</v>
      </c>
    </row>
    <row r="49" spans="4:10">
      <c r="E49" s="6" t="s">
        <v>50</v>
      </c>
      <c r="H49" s="7">
        <v>227</v>
      </c>
      <c r="I49" s="7">
        <v>228</v>
      </c>
      <c r="J49" s="7">
        <f t="shared" ref="J49:J63" si="0">ROUND((H49-I49),5)</f>
        <v>-1</v>
      </c>
    </row>
    <row r="50" spans="4:10">
      <c r="E50" s="6" t="s">
        <v>51</v>
      </c>
      <c r="H50" s="7">
        <v>227</v>
      </c>
      <c r="I50" s="7">
        <v>228</v>
      </c>
      <c r="J50" s="7">
        <f t="shared" si="0"/>
        <v>-1</v>
      </c>
    </row>
    <row r="51" spans="4:10">
      <c r="E51" s="6" t="s">
        <v>52</v>
      </c>
      <c r="H51" s="7">
        <v>480</v>
      </c>
      <c r="I51" s="7">
        <v>480</v>
      </c>
      <c r="J51" s="7">
        <f t="shared" si="0"/>
        <v>0</v>
      </c>
    </row>
    <row r="52" spans="4:10">
      <c r="E52" s="6" t="s">
        <v>53</v>
      </c>
      <c r="H52" s="7">
        <v>227</v>
      </c>
      <c r="I52" s="7">
        <v>228</v>
      </c>
      <c r="J52" s="7">
        <f t="shared" si="0"/>
        <v>-1</v>
      </c>
    </row>
    <row r="53" spans="4:10">
      <c r="E53" s="6" t="s">
        <v>54</v>
      </c>
      <c r="H53" s="7">
        <v>454</v>
      </c>
      <c r="I53" s="7">
        <v>454</v>
      </c>
      <c r="J53" s="7">
        <f t="shared" si="0"/>
        <v>0</v>
      </c>
    </row>
    <row r="54" spans="4:10">
      <c r="E54" s="6" t="s">
        <v>55</v>
      </c>
      <c r="H54" s="7">
        <v>80</v>
      </c>
      <c r="I54" s="7">
        <v>80</v>
      </c>
      <c r="J54" s="7">
        <f t="shared" si="0"/>
        <v>0</v>
      </c>
    </row>
    <row r="55" spans="4:10">
      <c r="E55" s="6" t="s">
        <v>56</v>
      </c>
      <c r="H55" s="7">
        <v>85.8</v>
      </c>
      <c r="I55" s="7">
        <v>511.5</v>
      </c>
      <c r="J55" s="7">
        <f t="shared" si="0"/>
        <v>-425.7</v>
      </c>
    </row>
    <row r="56" spans="4:10">
      <c r="E56" s="6" t="s">
        <v>57</v>
      </c>
      <c r="H56" s="7">
        <v>132.43</v>
      </c>
      <c r="I56" s="7">
        <v>806</v>
      </c>
      <c r="J56" s="7">
        <f t="shared" si="0"/>
        <v>-673.57</v>
      </c>
    </row>
    <row r="57" spans="4:10">
      <c r="E57" s="6" t="s">
        <v>58</v>
      </c>
      <c r="H57" s="7">
        <v>28.89</v>
      </c>
      <c r="I57" s="7">
        <v>409.2</v>
      </c>
      <c r="J57" s="7">
        <f t="shared" si="0"/>
        <v>-380.31</v>
      </c>
    </row>
    <row r="58" spans="4:10">
      <c r="E58" s="6" t="s">
        <v>59</v>
      </c>
      <c r="H58" s="7">
        <v>39.35</v>
      </c>
      <c r="I58" s="7">
        <v>248</v>
      </c>
      <c r="J58" s="7">
        <f t="shared" si="0"/>
        <v>-208.65</v>
      </c>
    </row>
    <row r="59" spans="4:10">
      <c r="E59" s="6" t="s">
        <v>60</v>
      </c>
      <c r="H59" s="7">
        <v>118.07</v>
      </c>
      <c r="I59" s="7">
        <v>1086.71</v>
      </c>
      <c r="J59" s="7">
        <f t="shared" si="0"/>
        <v>-968.64</v>
      </c>
    </row>
    <row r="60" spans="4:10">
      <c r="E60" s="6" t="s">
        <v>61</v>
      </c>
      <c r="H60" s="7">
        <v>0</v>
      </c>
      <c r="I60" s="7">
        <v>62</v>
      </c>
      <c r="J60" s="7">
        <f t="shared" si="0"/>
        <v>-62</v>
      </c>
    </row>
    <row r="61" spans="4:10">
      <c r="E61" s="6" t="s">
        <v>62</v>
      </c>
      <c r="H61" s="7">
        <v>9070</v>
      </c>
      <c r="I61" s="7">
        <v>9070</v>
      </c>
      <c r="J61" s="7">
        <f t="shared" si="0"/>
        <v>0</v>
      </c>
    </row>
    <row r="62" spans="4:10">
      <c r="E62" s="6" t="s">
        <v>63</v>
      </c>
      <c r="H62" s="8">
        <v>0</v>
      </c>
      <c r="I62" s="8">
        <v>1469</v>
      </c>
      <c r="J62" s="8">
        <f t="shared" si="0"/>
        <v>-1469</v>
      </c>
    </row>
    <row r="63" spans="4:10">
      <c r="D63" s="6" t="s">
        <v>64</v>
      </c>
      <c r="H63" s="7">
        <f>ROUND(SUM(H48:H62),5)</f>
        <v>11169.54</v>
      </c>
      <c r="I63" s="7">
        <f>ROUND(SUM(I48:I62),5)</f>
        <v>15360.41</v>
      </c>
      <c r="J63" s="7">
        <f t="shared" si="0"/>
        <v>-4190.87</v>
      </c>
    </row>
    <row r="64" spans="4:10">
      <c r="D64" s="6" t="s">
        <v>65</v>
      </c>
    </row>
    <row r="65" spans="4:10">
      <c r="E65" s="6" t="s">
        <v>66</v>
      </c>
      <c r="H65" s="7">
        <v>1116.04</v>
      </c>
      <c r="I65" s="7">
        <v>1700</v>
      </c>
      <c r="J65" s="7">
        <f>ROUND((H65-I65),5)</f>
        <v>-583.96</v>
      </c>
    </row>
    <row r="66" spans="4:10">
      <c r="E66" s="6" t="s">
        <v>67</v>
      </c>
      <c r="H66" s="7">
        <v>0</v>
      </c>
      <c r="I66" s="7">
        <v>36355</v>
      </c>
      <c r="J66" s="7">
        <f>ROUND((H66-I66),5)</f>
        <v>-36355</v>
      </c>
    </row>
    <row r="67" spans="4:10">
      <c r="E67" s="6" t="s">
        <v>68</v>
      </c>
      <c r="H67" s="8">
        <v>144.22999999999999</v>
      </c>
    </row>
    <row r="68" spans="4:10">
      <c r="D68" s="6" t="s">
        <v>69</v>
      </c>
      <c r="H68" s="7">
        <f>ROUND(SUM(H64:H67),5)</f>
        <v>1260.27</v>
      </c>
      <c r="I68" s="7">
        <f>ROUND(SUM(I64:I67),5)</f>
        <v>38055</v>
      </c>
      <c r="J68" s="7">
        <f>ROUND((H68-I68),5)</f>
        <v>-36794.730000000003</v>
      </c>
    </row>
    <row r="69" spans="4:10">
      <c r="D69" s="6" t="s">
        <v>70</v>
      </c>
    </row>
    <row r="70" spans="4:10">
      <c r="E70" s="6" t="s">
        <v>71</v>
      </c>
      <c r="H70" s="7">
        <v>3229.99</v>
      </c>
    </row>
    <row r="71" spans="4:10">
      <c r="E71" s="6" t="s">
        <v>72</v>
      </c>
      <c r="H71" s="7">
        <v>713.32</v>
      </c>
    </row>
    <row r="72" spans="4:10">
      <c r="E72" s="6" t="s">
        <v>73</v>
      </c>
      <c r="H72" s="7">
        <v>0</v>
      </c>
      <c r="I72" s="7">
        <v>360</v>
      </c>
      <c r="J72" s="7">
        <f t="shared" ref="J72:J84" si="1">ROUND((H72-I72),5)</f>
        <v>-360</v>
      </c>
    </row>
    <row r="73" spans="4:10">
      <c r="E73" s="6" t="s">
        <v>74</v>
      </c>
      <c r="H73" s="7">
        <v>0</v>
      </c>
      <c r="I73" s="7">
        <v>225</v>
      </c>
      <c r="J73" s="7">
        <f t="shared" si="1"/>
        <v>-225</v>
      </c>
    </row>
    <row r="74" spans="4:10">
      <c r="E74" s="6" t="s">
        <v>75</v>
      </c>
      <c r="H74" s="7">
        <v>0</v>
      </c>
      <c r="I74" s="7">
        <v>500</v>
      </c>
      <c r="J74" s="7">
        <f t="shared" si="1"/>
        <v>-500</v>
      </c>
    </row>
    <row r="75" spans="4:10">
      <c r="E75" s="6" t="s">
        <v>76</v>
      </c>
      <c r="H75" s="7">
        <v>0</v>
      </c>
      <c r="I75" s="7">
        <v>400</v>
      </c>
      <c r="J75" s="7">
        <f t="shared" si="1"/>
        <v>-400</v>
      </c>
    </row>
    <row r="76" spans="4:10">
      <c r="E76" s="6" t="s">
        <v>77</v>
      </c>
      <c r="H76" s="7">
        <v>32.380000000000003</v>
      </c>
      <c r="I76" s="7">
        <v>740</v>
      </c>
      <c r="J76" s="7">
        <f t="shared" si="1"/>
        <v>-707.62</v>
      </c>
    </row>
    <row r="77" spans="4:10">
      <c r="E77" s="6" t="s">
        <v>78</v>
      </c>
      <c r="H77" s="7">
        <v>0</v>
      </c>
      <c r="I77" s="7">
        <v>1500</v>
      </c>
      <c r="J77" s="7">
        <f t="shared" si="1"/>
        <v>-1500</v>
      </c>
    </row>
    <row r="78" spans="4:10">
      <c r="E78" s="6" t="s">
        <v>79</v>
      </c>
      <c r="H78" s="7">
        <v>0</v>
      </c>
      <c r="I78" s="7">
        <v>240</v>
      </c>
      <c r="J78" s="7">
        <f t="shared" si="1"/>
        <v>-240</v>
      </c>
    </row>
    <row r="79" spans="4:10">
      <c r="E79" s="6" t="s">
        <v>80</v>
      </c>
      <c r="H79" s="7">
        <v>50</v>
      </c>
      <c r="I79" s="7">
        <v>3000</v>
      </c>
      <c r="J79" s="7">
        <f t="shared" si="1"/>
        <v>-2950</v>
      </c>
    </row>
    <row r="80" spans="4:10">
      <c r="E80" s="6" t="s">
        <v>81</v>
      </c>
      <c r="H80" s="7">
        <v>647.5</v>
      </c>
      <c r="I80" s="7">
        <v>7770</v>
      </c>
      <c r="J80" s="7">
        <f t="shared" si="1"/>
        <v>-7122.5</v>
      </c>
    </row>
    <row r="81" spans="4:10">
      <c r="E81" s="6" t="s">
        <v>82</v>
      </c>
      <c r="H81" s="7">
        <v>719.82</v>
      </c>
      <c r="I81" s="7">
        <v>5758.5</v>
      </c>
      <c r="J81" s="7">
        <f t="shared" si="1"/>
        <v>-5038.68</v>
      </c>
    </row>
    <row r="82" spans="4:10">
      <c r="E82" s="6" t="s">
        <v>83</v>
      </c>
      <c r="H82" s="7">
        <v>59.82</v>
      </c>
      <c r="I82" s="7">
        <v>478.5</v>
      </c>
      <c r="J82" s="7">
        <f t="shared" si="1"/>
        <v>-418.68</v>
      </c>
    </row>
    <row r="83" spans="4:10">
      <c r="E83" s="6" t="s">
        <v>84</v>
      </c>
      <c r="H83" s="8">
        <v>4125</v>
      </c>
      <c r="I83" s="8">
        <v>33000</v>
      </c>
      <c r="J83" s="8">
        <f t="shared" si="1"/>
        <v>-28875</v>
      </c>
    </row>
    <row r="84" spans="4:10">
      <c r="D84" s="6" t="s">
        <v>85</v>
      </c>
      <c r="H84" s="7">
        <f>ROUND(SUM(H69:H83),5)</f>
        <v>9577.83</v>
      </c>
      <c r="I84" s="7">
        <f>ROUND(SUM(I69:I83),5)</f>
        <v>53972</v>
      </c>
      <c r="J84" s="7">
        <f t="shared" si="1"/>
        <v>-44394.17</v>
      </c>
    </row>
    <row r="85" spans="4:10">
      <c r="D85" s="6" t="s">
        <v>86</v>
      </c>
    </row>
    <row r="86" spans="4:10">
      <c r="E86" s="6" t="s">
        <v>87</v>
      </c>
      <c r="H86" s="7">
        <v>0</v>
      </c>
      <c r="I86" s="7">
        <v>500</v>
      </c>
      <c r="J86" s="7">
        <f>ROUND((H86-I86),5)</f>
        <v>-500</v>
      </c>
    </row>
    <row r="87" spans="4:10">
      <c r="E87" s="6" t="s">
        <v>88</v>
      </c>
      <c r="H87" s="7">
        <v>105.86</v>
      </c>
    </row>
    <row r="88" spans="4:10">
      <c r="E88" s="6" t="s">
        <v>89</v>
      </c>
      <c r="H88" s="7">
        <v>650.62</v>
      </c>
    </row>
    <row r="89" spans="4:10">
      <c r="E89" s="6" t="s">
        <v>90</v>
      </c>
      <c r="H89" s="7">
        <v>647.5</v>
      </c>
      <c r="I89" s="7">
        <v>7770</v>
      </c>
      <c r="J89" s="7">
        <f>ROUND((H89-I89),5)</f>
        <v>-7122.5</v>
      </c>
    </row>
    <row r="90" spans="4:10">
      <c r="E90" s="6" t="s">
        <v>91</v>
      </c>
      <c r="H90" s="7">
        <v>1110.98</v>
      </c>
      <c r="I90" s="7">
        <v>9074</v>
      </c>
      <c r="J90" s="7">
        <f>ROUND((H90-I90),5)</f>
        <v>-7963.02</v>
      </c>
    </row>
    <row r="91" spans="4:10">
      <c r="E91" s="6" t="s">
        <v>92</v>
      </c>
      <c r="H91" s="7">
        <v>92.32</v>
      </c>
      <c r="I91" s="7">
        <v>754</v>
      </c>
      <c r="J91" s="7">
        <f>ROUND((H91-I91),5)</f>
        <v>-661.68</v>
      </c>
    </row>
    <row r="92" spans="4:10">
      <c r="E92" s="6" t="s">
        <v>93</v>
      </c>
      <c r="H92" s="8">
        <v>6366.66</v>
      </c>
      <c r="I92" s="8">
        <v>52000</v>
      </c>
      <c r="J92" s="8">
        <f>ROUND((H92-I92),5)</f>
        <v>-45633.34</v>
      </c>
    </row>
    <row r="93" spans="4:10">
      <c r="D93" s="6" t="s">
        <v>94</v>
      </c>
      <c r="H93" s="7">
        <f>ROUND(SUM(H85:H92),5)</f>
        <v>8973.94</v>
      </c>
      <c r="I93" s="7">
        <f>ROUND(SUM(I85:I92),5)</f>
        <v>70098</v>
      </c>
      <c r="J93" s="7">
        <f>ROUND((H93-I93),5)</f>
        <v>-61124.06</v>
      </c>
    </row>
    <row r="94" spans="4:10">
      <c r="D94" s="6" t="s">
        <v>95</v>
      </c>
    </row>
    <row r="95" spans="4:10">
      <c r="E95" s="6" t="s">
        <v>96</v>
      </c>
      <c r="H95" s="7">
        <v>21.84</v>
      </c>
      <c r="I95" s="7">
        <v>382.8</v>
      </c>
      <c r="J95" s="7">
        <f>ROUND((H95-I95),5)</f>
        <v>-360.96</v>
      </c>
    </row>
    <row r="96" spans="4:10">
      <c r="E96" s="6" t="s">
        <v>97</v>
      </c>
      <c r="H96" s="7">
        <v>3814.28</v>
      </c>
      <c r="I96" s="7">
        <v>21818.15</v>
      </c>
      <c r="J96" s="7">
        <f>ROUND((H96-I96),5)</f>
        <v>-18003.87</v>
      </c>
    </row>
    <row r="97" spans="5:10">
      <c r="E97" s="6" t="s">
        <v>98</v>
      </c>
      <c r="H97" s="7">
        <v>14286</v>
      </c>
      <c r="I97" s="7">
        <v>49570.15</v>
      </c>
      <c r="J97" s="7">
        <f>ROUND((H97-I97),5)</f>
        <v>-35284.15</v>
      </c>
    </row>
    <row r="98" spans="5:10">
      <c r="E98" s="6" t="s">
        <v>99</v>
      </c>
      <c r="H98" s="7">
        <v>1426.05</v>
      </c>
    </row>
    <row r="99" spans="5:10">
      <c r="E99" s="6" t="s">
        <v>100</v>
      </c>
      <c r="H99" s="7">
        <v>0</v>
      </c>
      <c r="I99" s="7">
        <v>400</v>
      </c>
      <c r="J99" s="7">
        <f t="shared" ref="J99:J115" si="2">ROUND((H99-I99),5)</f>
        <v>-400</v>
      </c>
    </row>
    <row r="100" spans="5:10">
      <c r="E100" s="6" t="s">
        <v>101</v>
      </c>
      <c r="H100" s="7">
        <v>0</v>
      </c>
      <c r="I100" s="7">
        <v>400</v>
      </c>
      <c r="J100" s="7">
        <f t="shared" si="2"/>
        <v>-400</v>
      </c>
    </row>
    <row r="101" spans="5:10">
      <c r="E101" s="6" t="s">
        <v>102</v>
      </c>
      <c r="H101" s="7">
        <v>647.5</v>
      </c>
      <c r="I101" s="7">
        <v>7770</v>
      </c>
      <c r="J101" s="7">
        <f t="shared" si="2"/>
        <v>-7122.5</v>
      </c>
    </row>
    <row r="102" spans="5:10">
      <c r="E102" s="6" t="s">
        <v>103</v>
      </c>
      <c r="H102" s="7">
        <v>1295</v>
      </c>
      <c r="I102" s="7">
        <v>15540</v>
      </c>
      <c r="J102" s="7">
        <f t="shared" si="2"/>
        <v>-14245</v>
      </c>
    </row>
    <row r="103" spans="5:10">
      <c r="E103" s="6" t="s">
        <v>104</v>
      </c>
      <c r="H103" s="7">
        <v>242.38</v>
      </c>
      <c r="I103" s="7">
        <v>4606.8</v>
      </c>
      <c r="J103" s="7">
        <f t="shared" si="2"/>
        <v>-4364.42</v>
      </c>
    </row>
    <row r="104" spans="5:10">
      <c r="E104" s="6" t="s">
        <v>105</v>
      </c>
      <c r="H104" s="7">
        <v>330.12</v>
      </c>
      <c r="I104" s="7">
        <v>4392</v>
      </c>
      <c r="J104" s="7">
        <f t="shared" si="2"/>
        <v>-4061.88</v>
      </c>
    </row>
    <row r="105" spans="5:10">
      <c r="E105" s="6" t="s">
        <v>106</v>
      </c>
      <c r="H105" s="7">
        <v>0</v>
      </c>
      <c r="I105" s="7">
        <v>698</v>
      </c>
      <c r="J105" s="7">
        <f t="shared" si="2"/>
        <v>-698</v>
      </c>
    </row>
    <row r="106" spans="5:10">
      <c r="E106" s="6" t="s">
        <v>107</v>
      </c>
      <c r="H106" s="7">
        <v>990.54</v>
      </c>
      <c r="I106" s="7">
        <v>12234.2</v>
      </c>
      <c r="J106" s="7">
        <f t="shared" si="2"/>
        <v>-11243.66</v>
      </c>
    </row>
    <row r="107" spans="5:10">
      <c r="E107" s="6" t="s">
        <v>108</v>
      </c>
      <c r="H107" s="7">
        <v>27.43</v>
      </c>
      <c r="I107" s="7">
        <v>232</v>
      </c>
      <c r="J107" s="7">
        <f t="shared" si="2"/>
        <v>-204.57</v>
      </c>
    </row>
    <row r="108" spans="5:10">
      <c r="E108" s="6" t="s">
        <v>109</v>
      </c>
      <c r="H108" s="7">
        <v>82.29</v>
      </c>
      <c r="I108" s="7">
        <v>1016.6</v>
      </c>
      <c r="J108" s="7">
        <f t="shared" si="2"/>
        <v>-934.31</v>
      </c>
    </row>
    <row r="109" spans="5:10">
      <c r="E109" s="6" t="s">
        <v>110</v>
      </c>
      <c r="H109" s="7">
        <v>0</v>
      </c>
      <c r="I109" s="7">
        <v>58</v>
      </c>
      <c r="J109" s="7">
        <f t="shared" si="2"/>
        <v>-58</v>
      </c>
    </row>
    <row r="110" spans="5:10">
      <c r="E110" s="6" t="s">
        <v>111</v>
      </c>
      <c r="H110" s="7">
        <v>234</v>
      </c>
      <c r="I110" s="7">
        <v>8000</v>
      </c>
      <c r="J110" s="7">
        <f t="shared" si="2"/>
        <v>-7766</v>
      </c>
    </row>
    <row r="111" spans="5:10">
      <c r="E111" s="6" t="s">
        <v>112</v>
      </c>
      <c r="H111" s="7">
        <v>705</v>
      </c>
      <c r="I111" s="7">
        <v>10400</v>
      </c>
      <c r="J111" s="7">
        <f t="shared" si="2"/>
        <v>-9695</v>
      </c>
    </row>
    <row r="112" spans="5:10">
      <c r="E112" s="6" t="s">
        <v>113</v>
      </c>
      <c r="H112" s="7">
        <v>450</v>
      </c>
      <c r="I112" s="7">
        <v>8000</v>
      </c>
      <c r="J112" s="7">
        <f t="shared" si="2"/>
        <v>-7550</v>
      </c>
    </row>
    <row r="113" spans="2:10">
      <c r="E113" s="6" t="s">
        <v>114</v>
      </c>
      <c r="H113" s="7">
        <v>1291.76</v>
      </c>
      <c r="I113" s="7">
        <v>16000</v>
      </c>
      <c r="J113" s="7">
        <f t="shared" si="2"/>
        <v>-14708.24</v>
      </c>
    </row>
    <row r="114" spans="2:10">
      <c r="E114" s="6" t="s">
        <v>115</v>
      </c>
      <c r="H114" s="7">
        <v>5676.44</v>
      </c>
      <c r="I114" s="7">
        <v>70110</v>
      </c>
      <c r="J114" s="7">
        <f t="shared" si="2"/>
        <v>-64433.56</v>
      </c>
    </row>
    <row r="115" spans="2:10">
      <c r="E115" s="6" t="s">
        <v>116</v>
      </c>
      <c r="H115" s="7">
        <v>0</v>
      </c>
      <c r="I115" s="7">
        <v>4000</v>
      </c>
      <c r="J115" s="7">
        <f t="shared" si="2"/>
        <v>-4000</v>
      </c>
    </row>
    <row r="116" spans="2:10">
      <c r="E116" s="6" t="s">
        <v>117</v>
      </c>
      <c r="H116" s="8">
        <v>154.52000000000001</v>
      </c>
    </row>
    <row r="117" spans="2:10">
      <c r="D117" s="6" t="s">
        <v>118</v>
      </c>
      <c r="H117" s="7">
        <f>ROUND(SUM(H94:H116),5)</f>
        <v>31675.15</v>
      </c>
      <c r="I117" s="7">
        <f>ROUND(SUM(I94:I116),5)</f>
        <v>235628.7</v>
      </c>
      <c r="J117" s="7">
        <f>ROUND((H117-I117),5)</f>
        <v>-203953.55</v>
      </c>
    </row>
    <row r="118" spans="2:10">
      <c r="D118" s="6" t="s">
        <v>119</v>
      </c>
    </row>
    <row r="119" spans="2:10">
      <c r="E119" s="6" t="s">
        <v>120</v>
      </c>
      <c r="H119" s="8">
        <v>0</v>
      </c>
    </row>
    <row r="120" spans="2:10">
      <c r="D120" s="6" t="s">
        <v>121</v>
      </c>
      <c r="H120" s="7">
        <f>ROUND(SUM(H118:H119),5)</f>
        <v>0</v>
      </c>
    </row>
    <row r="121" spans="2:10">
      <c r="D121" s="6" t="s">
        <v>122</v>
      </c>
    </row>
    <row r="122" spans="2:10">
      <c r="E122" s="6" t="s">
        <v>123</v>
      </c>
      <c r="H122" s="7">
        <v>0</v>
      </c>
    </row>
    <row r="123" spans="2:10">
      <c r="E123" s="6" t="s">
        <v>124</v>
      </c>
      <c r="H123" s="8">
        <v>0</v>
      </c>
    </row>
    <row r="124" spans="2:10">
      <c r="D124" s="6" t="s">
        <v>125</v>
      </c>
      <c r="H124" s="7">
        <f>ROUND(SUM(H121:H123),5)</f>
        <v>0</v>
      </c>
    </row>
    <row r="125" spans="2:10">
      <c r="D125" s="6" t="s">
        <v>126</v>
      </c>
      <c r="H125" s="8">
        <v>0</v>
      </c>
    </row>
    <row r="126" spans="2:10">
      <c r="C126" s="6" t="s">
        <v>127</v>
      </c>
      <c r="H126" s="8">
        <f>ROUND(H36+H41+H47+H63+H68+H84+H93+H117+H120+SUM(H124:H125),5)</f>
        <v>68995</v>
      </c>
      <c r="I126" s="8">
        <f>ROUND(I36+I41+I47+I63+I68+I84+I93+I117+I120+SUM(I124:I125),5)</f>
        <v>438299.11</v>
      </c>
      <c r="J126" s="8">
        <f>ROUND((H126-I126),5)</f>
        <v>-369304.11</v>
      </c>
    </row>
    <row r="127" spans="2:10">
      <c r="B127" s="6" t="s">
        <v>128</v>
      </c>
      <c r="H127" s="7">
        <f>ROUND(H6+H35-H126,5)</f>
        <v>79150.83</v>
      </c>
      <c r="I127" s="7">
        <f>ROUND(I6+I35-I126,5)</f>
        <v>-118314.27</v>
      </c>
      <c r="J127" s="7">
        <f>ROUND((H127-I127),5)</f>
        <v>197465.1</v>
      </c>
    </row>
    <row r="128" spans="2:10">
      <c r="B128" s="6" t="s">
        <v>129</v>
      </c>
    </row>
    <row r="129" spans="1:10">
      <c r="C129" s="6" t="s">
        <v>130</v>
      </c>
    </row>
    <row r="130" spans="1:10">
      <c r="D130" s="6" t="s">
        <v>131</v>
      </c>
      <c r="H130" s="8">
        <v>0</v>
      </c>
      <c r="I130" s="8">
        <v>189000</v>
      </c>
      <c r="J130" s="8">
        <f>ROUND((H130-I130),5)</f>
        <v>-189000</v>
      </c>
    </row>
    <row r="131" spans="1:10">
      <c r="C131" s="6" t="s">
        <v>132</v>
      </c>
      <c r="H131" s="8">
        <f>ROUND(SUM(H129:H130),5)</f>
        <v>0</v>
      </c>
      <c r="I131" s="8">
        <f>ROUND(SUM(I129:I130),5)</f>
        <v>189000</v>
      </c>
      <c r="J131" s="8">
        <f>ROUND((H131-I131),5)</f>
        <v>-189000</v>
      </c>
    </row>
    <row r="132" spans="1:10">
      <c r="B132" s="6" t="s">
        <v>133</v>
      </c>
      <c r="H132" s="8">
        <f>ROUND(H128-H131,5)</f>
        <v>0</v>
      </c>
      <c r="I132" s="8">
        <f>ROUND(I128-I131,5)</f>
        <v>-189000</v>
      </c>
      <c r="J132" s="8">
        <f>ROUND((H132-I132),5)</f>
        <v>189000</v>
      </c>
    </row>
    <row r="133" spans="1:10">
      <c r="A133" s="6" t="s">
        <v>134</v>
      </c>
      <c r="H133" s="9">
        <f>ROUND(H127+H132,5)</f>
        <v>79150.83</v>
      </c>
      <c r="I133" s="9">
        <f>ROUND(I127+I132,5)</f>
        <v>-307314.27</v>
      </c>
      <c r="J133" s="9">
        <f>ROUND((H133-I133),5)</f>
        <v>386465.1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Susan Likes</cp:lastModifiedBy>
  <dcterms:created xsi:type="dcterms:W3CDTF">2015-02-19T19:29:50Z</dcterms:created>
  <dcterms:modified xsi:type="dcterms:W3CDTF">2015-02-19T19:48:13Z</dcterms:modified>
</cp:coreProperties>
</file>