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2052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3" i="1"/>
  <c r="H24" i="1"/>
  <c r="H28" i="1"/>
  <c r="H38" i="1"/>
  <c r="H43" i="1"/>
  <c r="H45" i="1"/>
  <c r="H46" i="1"/>
  <c r="H52" i="1"/>
  <c r="H60" i="1"/>
  <c r="H76" i="1"/>
  <c r="H84" i="1"/>
  <c r="H102" i="1"/>
  <c r="H111" i="1"/>
  <c r="H141" i="1"/>
  <c r="H146" i="1"/>
  <c r="H150" i="1"/>
  <c r="H153" i="1"/>
  <c r="H154" i="1"/>
  <c r="H158" i="1"/>
  <c r="H159" i="1"/>
  <c r="H160" i="1"/>
  <c r="I10" i="1"/>
  <c r="I13" i="1"/>
  <c r="I38" i="1"/>
  <c r="I43" i="1"/>
  <c r="I45" i="1"/>
  <c r="I46" i="1"/>
  <c r="I52" i="1"/>
  <c r="I76" i="1"/>
  <c r="I84" i="1"/>
  <c r="I102" i="1"/>
  <c r="I111" i="1"/>
  <c r="I141" i="1"/>
  <c r="I153" i="1"/>
  <c r="I154" i="1"/>
  <c r="I158" i="1"/>
  <c r="I159" i="1"/>
  <c r="I160" i="1"/>
  <c r="J160" i="1"/>
  <c r="J159" i="1"/>
  <c r="J158" i="1"/>
  <c r="J157" i="1"/>
  <c r="J154" i="1"/>
  <c r="J153" i="1"/>
  <c r="J141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1" i="1"/>
  <c r="J120" i="1"/>
  <c r="J119" i="1"/>
  <c r="J111" i="1"/>
  <c r="J110" i="1"/>
  <c r="J109" i="1"/>
  <c r="J108" i="1"/>
  <c r="J107" i="1"/>
  <c r="J104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4" i="1"/>
  <c r="J79" i="1"/>
  <c r="J78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52" i="1"/>
  <c r="J50" i="1"/>
  <c r="J49" i="1"/>
  <c r="J46" i="1"/>
  <c r="J45" i="1"/>
  <c r="J44" i="1"/>
  <c r="J43" i="1"/>
  <c r="J38" i="1"/>
  <c r="J37" i="1"/>
  <c r="J36" i="1"/>
  <c r="J33" i="1"/>
  <c r="J30" i="1"/>
  <c r="J13" i="1"/>
  <c r="J12" i="1"/>
  <c r="J10" i="1"/>
  <c r="J9" i="1"/>
</calcChain>
</file>

<file path=xl/sharedStrings.xml><?xml version="1.0" encoding="utf-8"?>
<sst xmlns="http://schemas.openxmlformats.org/spreadsheetml/2006/main" count="161" uniqueCount="161">
  <si>
    <t>Children's Kiva Montessori School</t>
  </si>
  <si>
    <t>Profit and Loss Budget vs. Actual</t>
  </si>
  <si>
    <t>July 2014 through March 2015</t>
  </si>
  <si>
    <t>Jul '14 - Mar '15</t>
  </si>
  <si>
    <t>Budget</t>
  </si>
  <si>
    <t>$ Over Budget</t>
  </si>
  <si>
    <t>Ordinary Income/Expense</t>
  </si>
  <si>
    <t>Income</t>
  </si>
  <si>
    <t>State Sources</t>
  </si>
  <si>
    <t>3113 — Capital Construction Funds</t>
  </si>
  <si>
    <t>Total State Sources</t>
  </si>
  <si>
    <t>Federal Sources</t>
  </si>
  <si>
    <t>4100 — CCSP Start Up Grant</t>
  </si>
  <si>
    <t>Total Federal Sources</t>
  </si>
  <si>
    <t>1990 — Contributions/Donations</t>
  </si>
  <si>
    <t>1995 — Board Donation</t>
  </si>
  <si>
    <t>1996 — Equal Exchange</t>
  </si>
  <si>
    <t>1997 — Farm Donation</t>
  </si>
  <si>
    <t>1993 — Individ, Business Contributions</t>
  </si>
  <si>
    <t>1998 — Health &amp; Wellness Donations</t>
  </si>
  <si>
    <t>1992 — Gifts in Kind - Goods</t>
  </si>
  <si>
    <t>1991 — Corporate Contributions</t>
  </si>
  <si>
    <t>1994 — Annual Appeal</t>
  </si>
  <si>
    <t>1990 — Contributions/Donations - Other</t>
  </si>
  <si>
    <t>Total 1990 — Contributions/Donations</t>
  </si>
  <si>
    <t>43300 — Direct Public Grants</t>
  </si>
  <si>
    <t>45000 — Investments</t>
  </si>
  <si>
    <t>45030 — Interest-Savings, Short-term CD</t>
  </si>
  <si>
    <t>Total 45000 — Investments</t>
  </si>
  <si>
    <t>1750 — Local Sources</t>
  </si>
  <si>
    <t>1780 — Materials Fee</t>
  </si>
  <si>
    <t>1790 — Student Council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</si>
  <si>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</si>
  <si>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</si>
  <si>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</si>
  <si>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</si>
  <si>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</si>
  <si>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</si>
  <si>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</si>
  <si>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1751 — ABQ Trip</t>
  </si>
  <si>
    <t>1752 — Board Shirts</t>
  </si>
  <si>
    <t>1753 — Peaches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</si>
  <si>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</si>
  <si>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</si>
  <si>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</si>
  <si>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</si>
  <si>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</si>
  <si>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</si>
  <si>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3100 — Food Program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</si>
  <si>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</si>
  <si>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</si>
  <si>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</si>
  <si>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</si>
  <si>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</si>
  <si>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</si>
  <si>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</si>
  <si>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2903 — Wednesday Club</t>
  </si>
  <si>
    <t>2902 — Fundraising Fees</t>
  </si>
  <si>
    <t>2901 — Nurse Consultant</t>
  </si>
  <si>
    <t>2900 — Other Support - Other</t>
  </si>
  <si>
    <t>Total 2900 — Other Support</t>
  </si>
  <si>
    <t>2800 — Central Support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</si>
  <si>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</si>
  <si>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</si>
  <si>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</si>
  <si>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</si>
  <si>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</si>
  <si>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</si>
  <si>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</si>
  <si>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0525e — Unemp Insur ED</t>
  </si>
  <si>
    <t>0525d — Unemp Insur Specials</t>
  </si>
  <si>
    <t>0525c — Unemp Insur Asst Teach</t>
  </si>
  <si>
    <t>0525b — Unemp Insur Teachers</t>
  </si>
  <si>
    <t>0525a — Unemp Insur Subs</t>
  </si>
  <si>
    <t>0521 — Liability Insurance</t>
  </si>
  <si>
    <t>2800 — Central Support - Other</t>
  </si>
  <si>
    <t>Total 2800 — Central Support</t>
  </si>
  <si>
    <t>2600 — Operations &amp; Maintenance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</si>
  <si>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</si>
  <si>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</si>
  <si>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</si>
  <si>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</si>
  <si>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</si>
  <si>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</si>
  <si>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</si>
  <si>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</si>
  <si>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Grant Travel BM</t>
  </si>
  <si>
    <t>Other</t>
  </si>
  <si>
    <t>Supplies and Materials</t>
  </si>
  <si>
    <t>Google for Education Account</t>
  </si>
  <si>
    <t>Webstie and Email Hosting</t>
  </si>
  <si>
    <t>Printing Binding Copying</t>
  </si>
  <si>
    <t>Advertising</t>
  </si>
  <si>
    <t>Postage</t>
  </si>
  <si>
    <t>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</si>
  <si>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</si>
  <si>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</si>
  <si>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</si>
  <si>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</si>
  <si>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</si>
  <si>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</si>
  <si>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2500 — Business Services - Other</t>
  </si>
  <si>
    <t>Total 2500 — Business Services</t>
  </si>
  <si>
    <t>2400 — Adminstration</t>
  </si>
  <si>
    <t>Dues &amp; Fees</t>
  </si>
  <si>
    <t>Other</t>
  </si>
  <si>
    <t>Supplies and Materials</t>
  </si>
  <si>
    <t>ED Health INs</t>
  </si>
  <si>
    <t>PERA - ED</t>
  </si>
  <si>
    <t>ED Medicare</t>
  </si>
  <si>
    <t>Salaries - Office of ED</t>
  </si>
  <si>
    <t>Total 2400 — Adminstration</t>
  </si>
  <si>
    <t>0100 — Instruction</t>
  </si>
  <si>
    <t>Non-Capital Equip</t>
  </si>
  <si>
    <t>Grant Supplies</t>
  </si>
  <si>
    <t>Travel/Registration</t>
  </si>
  <si>
    <t>Other — Ohter Purchased Services</t>
  </si>
  <si>
    <t>Professional/Tech Services</t>
  </si>
  <si>
    <t>Student Council Stipend</t>
  </si>
  <si>
    <t>Teachers Specials MC</t>
  </si>
  <si>
    <t>5% G&amp;A Costs</t>
  </si>
  <si>
    <t>Contract with CH for Edu Serv</t>
  </si>
  <si>
    <t>Supplies and Materials</t>
  </si>
  <si>
    <t>Electronic Media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</si>
  <si>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</si>
  <si>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</si>
  <si>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</si>
  <si>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</si>
  <si>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</si>
  <si>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 Substitute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</si>
  <si>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</si>
  <si>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</si>
  <si>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</si>
  <si>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</si>
  <si>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</si>
  <si>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</si>
  <si>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Special - Spanish</t>
  </si>
  <si>
    <t>Asst Teachers</t>
  </si>
  <si>
    <t>Teachers</t>
  </si>
  <si>
    <t>Substitute Teacher</t>
  </si>
  <si>
    <t>0100 — Instruction - Other</t>
  </si>
  <si>
    <t>Total 0100 — Instruction</t>
  </si>
  <si>
    <t>Classroom materials</t>
  </si>
  <si>
    <t>Office Supplies</t>
  </si>
  <si>
    <t>65000 — Operations</t>
  </si>
  <si>
    <t>65040 — Supplies</t>
  </si>
  <si>
    <t>Total 65000 — Operations</t>
  </si>
  <si>
    <t>65100 — Other Types of Expenses</t>
  </si>
  <si>
    <t>65110 — Advertising Expenses</t>
  </si>
  <si>
    <t>65100 — Other Types of Expenses - Other</t>
  </si>
  <si>
    <t>Total 65100 — Other Types of Expenses</t>
  </si>
  <si>
    <t>66000 — Payroll Expenses</t>
  </si>
  <si>
    <t>68300 — Travel and Meetings</t>
  </si>
  <si>
    <t>Total Expense</t>
  </si>
  <si>
    <t>Net Ordinary Income</t>
  </si>
  <si>
    <t>Other Income/Expense</t>
  </si>
  <si>
    <t>Other Expense</t>
  </si>
  <si>
    <t>Grant Reimbursement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</si>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</sst>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0.00"/>
  </numFmts>
  <fonts count="14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charset val="129"/>
      <scheme val="major"/>
    </font>
    <font>
      <b/>
      <sz val="15"/>
      <color theme="3"/>
      <name val="Georgia"/>
      <family val="2"/>
      <charset val="129"/>
      <scheme val="minor"/>
    </font>
    <font>
      <b/>
      <sz val="13"/>
      <color theme="3"/>
      <name val="Georgia"/>
      <family val="2"/>
      <charset val="129"/>
      <scheme val="minor"/>
    </font>
    <font>
      <b/>
      <sz val="11"/>
      <color theme="3"/>
      <name val="Georgia"/>
      <family val="2"/>
      <charset val="129"/>
      <scheme val="minor"/>
    </font>
    <font>
      <sz val="12"/>
      <color rgb="FF006100"/>
      <name val="Georgia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164" fontId="0" fillId="0" borderId="0"/>
    <xf numFmtId="0" fontId="13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8"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workbookViewId="0">
      <selection activeCell="I9" sqref="I9"/>
    </sheetView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10" width="22.5" bestFit="1" customWidth="1"/>
  </cols>
  <sheetData>
    <row r="1" spans="1:10" ht="18">
      <c r="A1" s="1" t="s">
        <v>0</v>
      </c>
    </row>
    <row r="2" spans="1:10" ht="21">
      <c r="A2" s="3" t="s">
        <v>1</v>
      </c>
      <c r="J2" s="2"/>
    </row>
    <row r="3" spans="1:10" ht="16">
      <c r="A3" s="4" t="s">
        <v>2</v>
      </c>
    </row>
    <row r="5" spans="1:10">
      <c r="H5" s="5" t="s">
        <v>3</v>
      </c>
      <c r="I5" s="5" t="s">
        <v>4</v>
      </c>
      <c r="J5" s="5" t="s">
        <v>5</v>
      </c>
    </row>
    <row r="6" spans="1:10">
      <c r="B6" s="6" t="s">
        <v>6</v>
      </c>
    </row>
    <row r="7" spans="1:10">
      <c r="D7" s="6" t="s">
        <v>7</v>
      </c>
    </row>
    <row r="8" spans="1:10">
      <c r="E8" s="6" t="s">
        <v>8</v>
      </c>
    </row>
    <row r="9" spans="1:10">
      <c r="F9" s="6" t="s">
        <v>9</v>
      </c>
      <c r="H9" s="8">
        <v>3765.59</v>
      </c>
      <c r="I9" s="8">
        <v>3361.86</v>
      </c>
      <c r="J9" s="8">
        <f>ROUND((H9-I9),5)</f>
        <v>403.73</v>
      </c>
    </row>
    <row r="10" spans="1:10">
      <c r="E10" s="6" t="s">
        <v>10</v>
      </c>
      <c r="H10" s="7">
        <f>ROUND(SUM(H8:H9),5)</f>
        <v>3765.59</v>
      </c>
      <c r="I10" s="7">
        <f>ROUND(SUM(I8:I9),5)</f>
        <v>3361.86</v>
      </c>
      <c r="J10" s="7">
        <f>ROUND((H10-I10),5)</f>
        <v>403.73</v>
      </c>
    </row>
    <row r="11" spans="1:10">
      <c r="E11" s="6" t="s">
        <v>11</v>
      </c>
    </row>
    <row r="12" spans="1:10">
      <c r="F12" s="6" t="s">
        <v>12</v>
      </c>
      <c r="H12" s="8">
        <v>169186.83</v>
      </c>
      <c r="I12" s="8">
        <v>189000</v>
      </c>
      <c r="J12" s="8">
        <f>ROUND((H12-I12),5)</f>
        <v>-19813.169999999998</v>
      </c>
    </row>
    <row r="13" spans="1:10">
      <c r="E13" s="6" t="s">
        <v>13</v>
      </c>
      <c r="H13" s="7">
        <f>ROUND(SUM(H11:H12),5)</f>
        <v>169186.83</v>
      </c>
      <c r="I13" s="7">
        <f>ROUND(SUM(I11:I12),5)</f>
        <v>189000</v>
      </c>
      <c r="J13" s="7">
        <f>ROUND((H13-I13),5)</f>
        <v>-19813.169999999998</v>
      </c>
    </row>
    <row r="14" spans="1:10">
      <c r="E14" s="6" t="s">
        <v>14</v>
      </c>
    </row>
    <row r="15" spans="1:10">
      <c r="F15" s="6" t="s">
        <v>15</v>
      </c>
      <c r="H15" s="7">
        <v>300</v>
      </c>
    </row>
    <row r="16" spans="1:10">
      <c r="F16" s="6" t="s">
        <v>16</v>
      </c>
      <c r="H16" s="7">
        <v>1944</v>
      </c>
    </row>
    <row r="17" spans="5:10">
      <c r="F17" s="6" t="s">
        <v>17</v>
      </c>
      <c r="H17" s="7">
        <v>1200</v>
      </c>
    </row>
    <row r="18" spans="5:10">
      <c r="F18" s="6" t="s">
        <v>18</v>
      </c>
      <c r="H18" s="7">
        <v>2760</v>
      </c>
    </row>
    <row r="19" spans="5:10">
      <c r="F19" s="6" t="s">
        <v>19</v>
      </c>
      <c r="H19" s="7">
        <v>100</v>
      </c>
    </row>
    <row r="20" spans="5:10">
      <c r="F20" s="6" t="s">
        <v>20</v>
      </c>
      <c r="H20" s="7">
        <v>1300</v>
      </c>
    </row>
    <row r="21" spans="5:10">
      <c r="F21" s="6" t="s">
        <v>21</v>
      </c>
      <c r="H21" s="7">
        <v>2300</v>
      </c>
    </row>
    <row r="22" spans="5:10">
      <c r="F22" s="6" t="s">
        <v>22</v>
      </c>
      <c r="H22" s="7">
        <v>1620</v>
      </c>
    </row>
    <row r="23" spans="5:10">
      <c r="F23" s="6" t="s">
        <v>23</v>
      </c>
      <c r="H23" s="8">
        <v>98</v>
      </c>
    </row>
    <row r="24" spans="5:10">
      <c r="E24" s="6" t="s">
        <v>24</v>
      </c>
      <c r="H24" s="7">
        <f>ROUND(SUM(H14:H23),5)</f>
        <v>11622</v>
      </c>
    </row>
    <row r="25" spans="5:10">
      <c r="E25" s="6" t="s">
        <v>25</v>
      </c>
      <c r="H25" s="7">
        <v>6750</v>
      </c>
    </row>
    <row r="26" spans="5:10">
      <c r="E26" s="6" t="s">
        <v>26</v>
      </c>
    </row>
    <row r="27" spans="5:10">
      <c r="F27" s="6" t="s">
        <v>27</v>
      </c>
      <c r="H27" s="8">
        <v>3.85</v>
      </c>
    </row>
    <row r="28" spans="5:10">
      <c r="E28" s="6" t="s">
        <v>28</v>
      </c>
      <c r="H28" s="7">
        <f>ROUND(SUM(H26:H27),5)</f>
        <v>3.85</v>
      </c>
    </row>
    <row r="29" spans="5:10">
      <c r="E29" s="6" t="s">
        <v>29</v>
      </c>
    </row>
    <row r="30" spans="5:10">
      <c r="F30" s="6" t="s">
        <v>30</v>
      </c>
      <c r="H30" s="7">
        <v>8550</v>
      </c>
      <c r="I30" s="7">
        <v>8550</v>
      </c>
      <c r="J30" s="7">
        <f>ROUND((H30-I30),5)</f>
        <v>0</v>
      </c>
    </row>
    <row r="31" spans="5:10">
      <c r="F31" s="6" t="s">
        <v>31</v>
      </c>
      <c r="H31" s="7">
        <v>820</v>
      </c>
    </row>
    <row r="32" spans="5:10">
      <c r="F32" s="6" t="s">
        <v>32</v>
      </c>
      <c r="H32" s="7">
        <v>490</v>
      </c>
    </row>
    <row r="33" spans="3:10">
      <c r="F33" s="6" t="s">
        <v>33</v>
      </c>
      <c r="H33" s="7">
        <v>7180</v>
      </c>
      <c r="I33" s="7">
        <v>3850</v>
      </c>
      <c r="J33" s="7">
        <f>ROUND((H33-I33),5)</f>
        <v>3330</v>
      </c>
    </row>
    <row r="34" spans="3:10">
      <c r="F34" s="6" t="s">
        <v>34</v>
      </c>
    </row>
    <row r="35" spans="3:10">
      <c r="G35" s="6" t="s">
        <v>35</v>
      </c>
      <c r="H35" s="7">
        <v>900</v>
      </c>
    </row>
    <row r="36" spans="3:10">
      <c r="G36" s="6" t="s">
        <v>36</v>
      </c>
      <c r="H36" s="7">
        <v>9899</v>
      </c>
      <c r="I36" s="7">
        <v>8676</v>
      </c>
      <c r="J36" s="7">
        <f>ROUND((H36-I36),5)</f>
        <v>1223</v>
      </c>
    </row>
    <row r="37" spans="3:10">
      <c r="G37" s="6" t="s">
        <v>37</v>
      </c>
      <c r="H37" s="8">
        <v>3126</v>
      </c>
      <c r="I37" s="8">
        <v>2995.5</v>
      </c>
      <c r="J37" s="8">
        <f>ROUND((H37-I37),5)</f>
        <v>130.5</v>
      </c>
    </row>
    <row r="38" spans="3:10">
      <c r="F38" s="6" t="s">
        <v>38</v>
      </c>
      <c r="H38" s="7">
        <f>ROUND(SUM(H34:H37),5)</f>
        <v>13925</v>
      </c>
      <c r="I38" s="7">
        <f>ROUND(SUM(I34:I37),5)</f>
        <v>11671.5</v>
      </c>
      <c r="J38" s="7">
        <f>ROUND((H38-I38),5)</f>
        <v>2253.5</v>
      </c>
    </row>
    <row r="39" spans="3:10">
      <c r="F39" s="6" t="s">
        <v>39</v>
      </c>
      <c r="H39" s="7">
        <v>1160.08</v>
      </c>
    </row>
    <row r="40" spans="3:10">
      <c r="F40" s="6" t="s">
        <v>40</v>
      </c>
      <c r="H40" s="7">
        <v>866</v>
      </c>
    </row>
    <row r="41" spans="3:10">
      <c r="F41" s="6" t="s">
        <v>41</v>
      </c>
      <c r="H41" s="7">
        <v>1135</v>
      </c>
    </row>
    <row r="42" spans="3:10">
      <c r="F42" s="6" t="s">
        <v>42</v>
      </c>
      <c r="H42" s="8">
        <v>239.44</v>
      </c>
    </row>
    <row r="43" spans="3:10">
      <c r="E43" s="6" t="s">
        <v>43</v>
      </c>
      <c r="H43" s="7">
        <f>ROUND(SUM(H29:H33)+SUM(H38:H42),5)</f>
        <v>34365.519999999997</v>
      </c>
      <c r="I43" s="7">
        <f>ROUND(SUM(I29:I33)+SUM(I38:I42),5)</f>
        <v>24071.5</v>
      </c>
      <c r="J43" s="7">
        <f>ROUND((H43-I43),5)</f>
        <v>10294.02</v>
      </c>
    </row>
    <row r="44" spans="3:10">
      <c r="E44" s="6" t="s">
        <v>44</v>
      </c>
      <c r="H44" s="8">
        <v>329056.77</v>
      </c>
      <c r="I44" s="8">
        <v>327278.15999999997</v>
      </c>
      <c r="J44" s="8">
        <f>ROUND((H44-I44),5)</f>
        <v>1778.61</v>
      </c>
    </row>
    <row r="45" spans="3:10">
      <c r="D45" s="6" t="s">
        <v>45</v>
      </c>
      <c r="H45" s="8">
        <f>ROUND(H7+H10+H13+SUM(H24:H25)+H28+SUM(H43:H44),5)</f>
        <v>554750.56000000006</v>
      </c>
      <c r="I45" s="8">
        <f>ROUND(I7+I10+I13+SUM(I24:I25)+I28+SUM(I43:I44),5)</f>
        <v>543711.52</v>
      </c>
      <c r="J45" s="8">
        <f>ROUND((H45-I45),5)</f>
        <v>11039.04</v>
      </c>
    </row>
    <row r="46" spans="3:10">
      <c r="C46" s="6" t="s">
        <v>46</v>
      </c>
      <c r="H46" s="7">
        <f>H45</f>
        <v>554750.56000000006</v>
      </c>
      <c r="I46" s="7">
        <f>I45</f>
        <v>543711.52</v>
      </c>
      <c r="J46" s="7">
        <f>ROUND((H46-I46),5)</f>
        <v>11039.04</v>
      </c>
    </row>
    <row r="47" spans="3:10">
      <c r="C47" s="6" t="s">
        <v>47</v>
      </c>
    </row>
    <row r="48" spans="3:10">
      <c r="D48" s="6" t="s">
        <v>48</v>
      </c>
    </row>
    <row r="49" spans="4:10">
      <c r="E49" s="6" t="s">
        <v>49</v>
      </c>
      <c r="H49" s="7">
        <v>3558.25</v>
      </c>
      <c r="I49" s="7">
        <v>4745</v>
      </c>
      <c r="J49" s="7">
        <f>ROUND((H49-I49),5)</f>
        <v>-1186.75</v>
      </c>
    </row>
    <row r="50" spans="4:10">
      <c r="E50" s="6" t="s">
        <v>50</v>
      </c>
      <c r="H50" s="7">
        <v>18788</v>
      </c>
      <c r="I50" s="7">
        <v>20440</v>
      </c>
      <c r="J50" s="7">
        <f>ROUND((H50-I50),5)</f>
        <v>-1652</v>
      </c>
    </row>
    <row r="51" spans="4:10">
      <c r="E51" s="6" t="s">
        <v>51</v>
      </c>
      <c r="H51" s="8">
        <v>92.83</v>
      </c>
    </row>
    <row r="52" spans="4:10">
      <c r="D52" s="6" t="s">
        <v>52</v>
      </c>
      <c r="H52" s="7">
        <f>ROUND(SUM(H48:H51),5)</f>
        <v>22439.08</v>
      </c>
      <c r="I52" s="7">
        <f>ROUND(SUM(I48:I51),5)</f>
        <v>25185</v>
      </c>
      <c r="J52" s="7">
        <f>ROUND((H52-I52),5)</f>
        <v>-2745.92</v>
      </c>
    </row>
    <row r="53" spans="4:10">
      <c r="D53" s="6" t="s">
        <v>53</v>
      </c>
    </row>
    <row r="54" spans="4:10">
      <c r="E54" s="6" t="s">
        <v>54</v>
      </c>
      <c r="H54" s="7">
        <v>335.2</v>
      </c>
    </row>
    <row r="55" spans="4:10">
      <c r="E55" s="6" t="s">
        <v>55</v>
      </c>
      <c r="H55" s="7">
        <v>977.97</v>
      </c>
    </row>
    <row r="56" spans="4:10">
      <c r="E56" s="6" t="s">
        <v>56</v>
      </c>
      <c r="H56" s="7">
        <v>3232.44</v>
      </c>
    </row>
    <row r="57" spans="4:10">
      <c r="E57" s="6" t="s">
        <v>57</v>
      </c>
      <c r="H57" s="7">
        <v>1524.7</v>
      </c>
    </row>
    <row r="58" spans="4:10">
      <c r="E58" s="6" t="s">
        <v>58</v>
      </c>
      <c r="H58" s="7">
        <v>1000</v>
      </c>
    </row>
    <row r="59" spans="4:10">
      <c r="E59" s="6" t="s">
        <v>59</v>
      </c>
      <c r="H59" s="8">
        <v>3676.83</v>
      </c>
    </row>
    <row r="60" spans="4:10">
      <c r="D60" s="6" t="s">
        <v>60</v>
      </c>
      <c r="H60" s="7">
        <f>ROUND(SUM(H53:H59),5)</f>
        <v>10747.14</v>
      </c>
    </row>
    <row r="61" spans="4:10">
      <c r="D61" s="6" t="s">
        <v>61</v>
      </c>
    </row>
    <row r="62" spans="4:10">
      <c r="E62" s="6" t="s">
        <v>62</v>
      </c>
      <c r="H62" s="7">
        <v>269</v>
      </c>
      <c r="I62" s="7">
        <v>228</v>
      </c>
      <c r="J62" s="7">
        <f t="shared" ref="J62:J76" si="0">ROUND((H62-I62),5)</f>
        <v>41</v>
      </c>
    </row>
    <row r="63" spans="4:10">
      <c r="E63" s="6" t="s">
        <v>63</v>
      </c>
      <c r="H63" s="7">
        <v>227</v>
      </c>
      <c r="I63" s="7">
        <v>228</v>
      </c>
      <c r="J63" s="7">
        <f t="shared" si="0"/>
        <v>-1</v>
      </c>
    </row>
    <row r="64" spans="4:10">
      <c r="E64" s="6" t="s">
        <v>64</v>
      </c>
      <c r="H64" s="7">
        <v>480</v>
      </c>
      <c r="I64" s="7">
        <v>480</v>
      </c>
      <c r="J64" s="7">
        <f t="shared" si="0"/>
        <v>0</v>
      </c>
    </row>
    <row r="65" spans="4:10">
      <c r="E65" s="6" t="s">
        <v>65</v>
      </c>
      <c r="H65" s="7">
        <v>227</v>
      </c>
      <c r="I65" s="7">
        <v>228</v>
      </c>
      <c r="J65" s="7">
        <f t="shared" si="0"/>
        <v>-1</v>
      </c>
    </row>
    <row r="66" spans="4:10">
      <c r="E66" s="6" t="s">
        <v>66</v>
      </c>
      <c r="H66" s="7">
        <v>928.99</v>
      </c>
      <c r="I66" s="7">
        <v>454</v>
      </c>
      <c r="J66" s="7">
        <f t="shared" si="0"/>
        <v>474.99</v>
      </c>
    </row>
    <row r="67" spans="4:10">
      <c r="E67" s="6" t="s">
        <v>67</v>
      </c>
      <c r="H67" s="7">
        <v>80.900000000000006</v>
      </c>
      <c r="I67" s="7">
        <v>80</v>
      </c>
      <c r="J67" s="7">
        <f t="shared" si="0"/>
        <v>0.9</v>
      </c>
    </row>
    <row r="68" spans="4:10">
      <c r="E68" s="6" t="s">
        <v>68</v>
      </c>
      <c r="H68" s="7">
        <v>288.81</v>
      </c>
      <c r="I68" s="7">
        <v>511.5</v>
      </c>
      <c r="J68" s="7">
        <f t="shared" si="0"/>
        <v>-222.69</v>
      </c>
    </row>
    <row r="69" spans="4:10">
      <c r="E69" s="6" t="s">
        <v>69</v>
      </c>
      <c r="H69" s="7">
        <v>356.07</v>
      </c>
      <c r="I69" s="7">
        <v>806</v>
      </c>
      <c r="J69" s="7">
        <f t="shared" si="0"/>
        <v>-449.93</v>
      </c>
    </row>
    <row r="70" spans="4:10">
      <c r="E70" s="6" t="s">
        <v>70</v>
      </c>
      <c r="H70" s="7">
        <v>28.89</v>
      </c>
      <c r="I70" s="7">
        <v>409.2</v>
      </c>
      <c r="J70" s="7">
        <f t="shared" si="0"/>
        <v>-380.31</v>
      </c>
    </row>
    <row r="71" spans="4:10">
      <c r="E71" s="6" t="s">
        <v>71</v>
      </c>
      <c r="H71" s="7">
        <v>455.69</v>
      </c>
      <c r="I71" s="7">
        <v>248</v>
      </c>
      <c r="J71" s="7">
        <f t="shared" si="0"/>
        <v>207.69</v>
      </c>
    </row>
    <row r="72" spans="4:10">
      <c r="E72" s="6" t="s">
        <v>72</v>
      </c>
      <c r="H72" s="7">
        <v>202.07</v>
      </c>
      <c r="I72" s="7">
        <v>1086.71</v>
      </c>
      <c r="J72" s="7">
        <f t="shared" si="0"/>
        <v>-884.64</v>
      </c>
    </row>
    <row r="73" spans="4:10">
      <c r="E73" s="6" t="s">
        <v>73</v>
      </c>
      <c r="H73" s="7">
        <v>7.2</v>
      </c>
      <c r="I73" s="7">
        <v>62</v>
      </c>
      <c r="J73" s="7">
        <f t="shared" si="0"/>
        <v>-54.8</v>
      </c>
    </row>
    <row r="74" spans="4:10">
      <c r="E74" s="6" t="s">
        <v>74</v>
      </c>
      <c r="H74" s="7">
        <v>9070</v>
      </c>
      <c r="I74" s="7">
        <v>9070</v>
      </c>
      <c r="J74" s="7">
        <f t="shared" si="0"/>
        <v>0</v>
      </c>
    </row>
    <row r="75" spans="4:10">
      <c r="E75" s="6" t="s">
        <v>75</v>
      </c>
      <c r="H75" s="8">
        <v>0</v>
      </c>
      <c r="I75" s="8">
        <v>1469</v>
      </c>
      <c r="J75" s="8">
        <f t="shared" si="0"/>
        <v>-1469</v>
      </c>
    </row>
    <row r="76" spans="4:10">
      <c r="D76" s="6" t="s">
        <v>76</v>
      </c>
      <c r="H76" s="7">
        <f>ROUND(SUM(H61:H75),5)</f>
        <v>12621.62</v>
      </c>
      <c r="I76" s="7">
        <f>ROUND(SUM(I61:I75),5)</f>
        <v>15360.41</v>
      </c>
      <c r="J76" s="7">
        <f t="shared" si="0"/>
        <v>-2738.79</v>
      </c>
    </row>
    <row r="77" spans="4:10">
      <c r="D77" s="6" t="s">
        <v>77</v>
      </c>
    </row>
    <row r="78" spans="4:10">
      <c r="E78" s="6" t="s">
        <v>78</v>
      </c>
      <c r="H78" s="7">
        <v>1244.51</v>
      </c>
      <c r="I78" s="7">
        <v>1700</v>
      </c>
      <c r="J78" s="7">
        <f>ROUND((H78-I78),5)</f>
        <v>-455.49</v>
      </c>
    </row>
    <row r="79" spans="4:10">
      <c r="E79" s="6" t="s">
        <v>79</v>
      </c>
      <c r="H79" s="7">
        <v>27000</v>
      </c>
      <c r="I79" s="7">
        <v>36355</v>
      </c>
      <c r="J79" s="7">
        <f>ROUND((H79-I79),5)</f>
        <v>-9355</v>
      </c>
    </row>
    <row r="80" spans="4:10">
      <c r="E80" s="6" t="s">
        <v>80</v>
      </c>
      <c r="H80" s="7">
        <v>84.87</v>
      </c>
    </row>
    <row r="81" spans="4:10">
      <c r="E81" s="6" t="s">
        <v>81</v>
      </c>
      <c r="H81" s="7">
        <v>7.37</v>
      </c>
    </row>
    <row r="82" spans="4:10">
      <c r="E82" s="6" t="s">
        <v>82</v>
      </c>
      <c r="H82" s="7">
        <v>508.76</v>
      </c>
    </row>
    <row r="83" spans="4:10">
      <c r="E83" s="6" t="s">
        <v>83</v>
      </c>
      <c r="H83" s="8">
        <v>1661.76</v>
      </c>
    </row>
    <row r="84" spans="4:10">
      <c r="D84" s="6" t="s">
        <v>84</v>
      </c>
      <c r="H84" s="7">
        <f>ROUND(SUM(H77:H83),5)</f>
        <v>30507.27</v>
      </c>
      <c r="I84" s="7">
        <f>ROUND(SUM(I77:I83),5)</f>
        <v>38055</v>
      </c>
      <c r="J84" s="7">
        <f>ROUND((H84-I84),5)</f>
        <v>-7547.73</v>
      </c>
    </row>
    <row r="85" spans="4:10">
      <c r="D85" s="6" t="s">
        <v>85</v>
      </c>
    </row>
    <row r="86" spans="4:10">
      <c r="E86" s="6" t="s">
        <v>86</v>
      </c>
      <c r="H86" s="7">
        <v>0</v>
      </c>
    </row>
    <row r="87" spans="4:10">
      <c r="E87" s="6" t="s">
        <v>87</v>
      </c>
      <c r="H87" s="7">
        <v>4332.9399999999996</v>
      </c>
    </row>
    <row r="88" spans="4:10">
      <c r="E88" s="6" t="s">
        <v>88</v>
      </c>
      <c r="H88" s="7">
        <v>1566.96</v>
      </c>
    </row>
    <row r="89" spans="4:10">
      <c r="E89" s="6" t="s">
        <v>89</v>
      </c>
      <c r="H89" s="7">
        <v>0</v>
      </c>
      <c r="I89" s="7">
        <v>360</v>
      </c>
      <c r="J89" s="7">
        <f t="shared" ref="J89:J100" si="1">ROUND((H89-I89),5)</f>
        <v>-360</v>
      </c>
    </row>
    <row r="90" spans="4:10">
      <c r="E90" s="6" t="s">
        <v>90</v>
      </c>
      <c r="H90" s="7">
        <v>0</v>
      </c>
      <c r="I90" s="7">
        <v>225</v>
      </c>
      <c r="J90" s="7">
        <f t="shared" si="1"/>
        <v>-225</v>
      </c>
    </row>
    <row r="91" spans="4:10">
      <c r="E91" s="6" t="s">
        <v>91</v>
      </c>
      <c r="H91" s="7">
        <v>0</v>
      </c>
      <c r="I91" s="7">
        <v>500</v>
      </c>
      <c r="J91" s="7">
        <f t="shared" si="1"/>
        <v>-500</v>
      </c>
    </row>
    <row r="92" spans="4:10">
      <c r="E92" s="6" t="s">
        <v>92</v>
      </c>
      <c r="H92" s="7">
        <v>174.06</v>
      </c>
      <c r="I92" s="7">
        <v>400</v>
      </c>
      <c r="J92" s="7">
        <f t="shared" si="1"/>
        <v>-225.94</v>
      </c>
    </row>
    <row r="93" spans="4:10">
      <c r="E93" s="6" t="s">
        <v>93</v>
      </c>
      <c r="H93" s="7">
        <v>179.24</v>
      </c>
      <c r="I93" s="7">
        <v>740</v>
      </c>
      <c r="J93" s="7">
        <f t="shared" si="1"/>
        <v>-560.76</v>
      </c>
    </row>
    <row r="94" spans="4:10">
      <c r="E94" s="6" t="s">
        <v>94</v>
      </c>
      <c r="H94" s="7">
        <v>0</v>
      </c>
      <c r="I94" s="7">
        <v>1500</v>
      </c>
      <c r="J94" s="7">
        <f t="shared" si="1"/>
        <v>-1500</v>
      </c>
    </row>
    <row r="95" spans="4:10">
      <c r="E95" s="6" t="s">
        <v>95</v>
      </c>
      <c r="H95" s="7">
        <v>20</v>
      </c>
      <c r="I95" s="7">
        <v>240</v>
      </c>
      <c r="J95" s="7">
        <f t="shared" si="1"/>
        <v>-220</v>
      </c>
    </row>
    <row r="96" spans="4:10">
      <c r="E96" s="6" t="s">
        <v>96</v>
      </c>
      <c r="H96" s="7">
        <v>1382.54</v>
      </c>
      <c r="I96" s="7">
        <v>3000</v>
      </c>
      <c r="J96" s="7">
        <f t="shared" si="1"/>
        <v>-1617.46</v>
      </c>
    </row>
    <row r="97" spans="4:10">
      <c r="E97" s="6" t="s">
        <v>97</v>
      </c>
      <c r="H97" s="7">
        <v>4532.5</v>
      </c>
      <c r="I97" s="7">
        <v>7770</v>
      </c>
      <c r="J97" s="7">
        <f t="shared" si="1"/>
        <v>-3237.5</v>
      </c>
    </row>
    <row r="98" spans="4:10">
      <c r="E98" s="6" t="s">
        <v>98</v>
      </c>
      <c r="H98" s="7">
        <v>3648.58</v>
      </c>
      <c r="I98" s="7">
        <v>5758.5</v>
      </c>
      <c r="J98" s="7">
        <f t="shared" si="1"/>
        <v>-2109.92</v>
      </c>
    </row>
    <row r="99" spans="4:10">
      <c r="E99" s="6" t="s">
        <v>99</v>
      </c>
      <c r="H99" s="7">
        <v>299.10000000000002</v>
      </c>
      <c r="I99" s="7">
        <v>478.5</v>
      </c>
      <c r="J99" s="7">
        <f t="shared" si="1"/>
        <v>-179.4</v>
      </c>
    </row>
    <row r="100" spans="4:10">
      <c r="E100" s="6" t="s">
        <v>100</v>
      </c>
      <c r="H100" s="7">
        <v>20625</v>
      </c>
      <c r="I100" s="7">
        <v>33000</v>
      </c>
      <c r="J100" s="7">
        <f t="shared" si="1"/>
        <v>-12375</v>
      </c>
    </row>
    <row r="101" spans="4:10">
      <c r="E101" s="6" t="s">
        <v>101</v>
      </c>
      <c r="H101" s="8">
        <v>20</v>
      </c>
    </row>
    <row r="102" spans="4:10">
      <c r="D102" s="6" t="s">
        <v>102</v>
      </c>
      <c r="H102" s="7">
        <f>ROUND(SUM(H85:H101),5)</f>
        <v>36780.92</v>
      </c>
      <c r="I102" s="7">
        <f>ROUND(SUM(I85:I101),5)</f>
        <v>53972</v>
      </c>
      <c r="J102" s="7">
        <f>ROUND((H102-I102),5)</f>
        <v>-17191.080000000002</v>
      </c>
    </row>
    <row r="103" spans="4:10">
      <c r="D103" s="6" t="s">
        <v>103</v>
      </c>
    </row>
    <row r="104" spans="4:10">
      <c r="E104" s="6" t="s">
        <v>104</v>
      </c>
      <c r="H104" s="7">
        <v>485</v>
      </c>
      <c r="I104" s="7">
        <v>500</v>
      </c>
      <c r="J104" s="7">
        <f>ROUND((H104-I104),5)</f>
        <v>-15</v>
      </c>
    </row>
    <row r="105" spans="4:10">
      <c r="E105" s="6" t="s">
        <v>105</v>
      </c>
      <c r="H105" s="7">
        <v>-394.27</v>
      </c>
    </row>
    <row r="106" spans="4:10">
      <c r="E106" s="6" t="s">
        <v>106</v>
      </c>
      <c r="H106" s="7">
        <v>897.52</v>
      </c>
    </row>
    <row r="107" spans="4:10">
      <c r="E107" s="6" t="s">
        <v>107</v>
      </c>
      <c r="H107" s="7">
        <v>4532.5</v>
      </c>
      <c r="I107" s="7">
        <v>7770</v>
      </c>
      <c r="J107" s="7">
        <f>ROUND((H107-I107),5)</f>
        <v>-3237.5</v>
      </c>
    </row>
    <row r="108" spans="4:10">
      <c r="E108" s="6" t="s">
        <v>108</v>
      </c>
      <c r="H108" s="7">
        <v>5548.46</v>
      </c>
      <c r="I108" s="7">
        <v>9074</v>
      </c>
      <c r="J108" s="7">
        <f>ROUND((H108-I108),5)</f>
        <v>-3525.54</v>
      </c>
    </row>
    <row r="109" spans="4:10">
      <c r="E109" s="6" t="s">
        <v>109</v>
      </c>
      <c r="H109" s="7">
        <v>454.84</v>
      </c>
      <c r="I109" s="7">
        <v>754</v>
      </c>
      <c r="J109" s="7">
        <f>ROUND((H109-I109),5)</f>
        <v>-299.16000000000003</v>
      </c>
    </row>
    <row r="110" spans="4:10">
      <c r="E110" s="6" t="s">
        <v>110</v>
      </c>
      <c r="H110" s="8">
        <v>31366.62</v>
      </c>
      <c r="I110" s="8">
        <v>52000</v>
      </c>
      <c r="J110" s="8">
        <f>ROUND((H110-I110),5)</f>
        <v>-20633.38</v>
      </c>
    </row>
    <row r="111" spans="4:10">
      <c r="D111" s="6" t="s">
        <v>111</v>
      </c>
      <c r="H111" s="7">
        <f>ROUND(SUM(H103:H110),5)</f>
        <v>42890.67</v>
      </c>
      <c r="I111" s="7">
        <f>ROUND(SUM(I103:I110),5)</f>
        <v>70098</v>
      </c>
      <c r="J111" s="7">
        <f>ROUND((H111-I111),5)</f>
        <v>-27207.33</v>
      </c>
    </row>
    <row r="112" spans="4:10">
      <c r="D112" s="6" t="s">
        <v>112</v>
      </c>
    </row>
    <row r="113" spans="5:10">
      <c r="E113" s="6" t="s">
        <v>113</v>
      </c>
      <c r="H113" s="7">
        <v>44185.06</v>
      </c>
    </row>
    <row r="114" spans="5:10">
      <c r="E114" s="6" t="s">
        <v>114</v>
      </c>
      <c r="H114" s="7">
        <v>81661.97</v>
      </c>
    </row>
    <row r="115" spans="5:10">
      <c r="E115" s="6" t="s">
        <v>115</v>
      </c>
      <c r="H115" s="7">
        <v>9088.6200000000008</v>
      </c>
    </row>
    <row r="116" spans="5:10">
      <c r="E116" s="6" t="s">
        <v>116</v>
      </c>
      <c r="H116" s="7">
        <v>19924.87</v>
      </c>
    </row>
    <row r="117" spans="5:10">
      <c r="E117" s="6" t="s">
        <v>117</v>
      </c>
      <c r="H117" s="7">
        <v>8765.4</v>
      </c>
    </row>
    <row r="118" spans="5:10">
      <c r="E118" s="6" t="s">
        <v>118</v>
      </c>
      <c r="H118" s="7">
        <v>250</v>
      </c>
    </row>
    <row r="119" spans="5:10">
      <c r="E119" s="6" t="s">
        <v>119</v>
      </c>
      <c r="H119" s="7">
        <v>238.05</v>
      </c>
      <c r="I119" s="7">
        <v>382.8</v>
      </c>
      <c r="J119" s="7">
        <f>ROUND((H119-I119),5)</f>
        <v>-144.75</v>
      </c>
    </row>
    <row r="120" spans="5:10">
      <c r="E120" s="6" t="s">
        <v>120</v>
      </c>
      <c r="H120" s="7">
        <v>16452.84</v>
      </c>
      <c r="I120" s="7">
        <v>21818.15</v>
      </c>
      <c r="J120" s="7">
        <f>ROUND((H120-I120),5)</f>
        <v>-5365.31</v>
      </c>
    </row>
    <row r="121" spans="5:10">
      <c r="E121" s="6" t="s">
        <v>121</v>
      </c>
      <c r="H121" s="7">
        <v>39577.85</v>
      </c>
      <c r="I121" s="7">
        <v>49570.15</v>
      </c>
      <c r="J121" s="7">
        <f>ROUND((H121-I121),5)</f>
        <v>-9992.2999999999993</v>
      </c>
    </row>
    <row r="122" spans="5:10">
      <c r="E122" s="6" t="s">
        <v>122</v>
      </c>
      <c r="H122" s="7">
        <v>3800.71</v>
      </c>
    </row>
    <row r="123" spans="5:10">
      <c r="E123" s="6" t="s">
        <v>123</v>
      </c>
      <c r="H123" s="7">
        <v>0</v>
      </c>
      <c r="I123" s="7">
        <v>400</v>
      </c>
      <c r="J123" s="7">
        <f t="shared" ref="J123:J139" si="2">ROUND((H123-I123),5)</f>
        <v>-400</v>
      </c>
    </row>
    <row r="124" spans="5:10">
      <c r="E124" s="6" t="s">
        <v>124</v>
      </c>
      <c r="H124" s="7">
        <v>0</v>
      </c>
      <c r="I124" s="7">
        <v>400</v>
      </c>
      <c r="J124" s="7">
        <f t="shared" si="2"/>
        <v>-400</v>
      </c>
    </row>
    <row r="125" spans="5:10">
      <c r="E125" s="6" t="s">
        <v>125</v>
      </c>
      <c r="H125" s="7">
        <v>4532.5</v>
      </c>
      <c r="I125" s="7">
        <v>7770</v>
      </c>
      <c r="J125" s="7">
        <f t="shared" si="2"/>
        <v>-3237.5</v>
      </c>
    </row>
    <row r="126" spans="5:10">
      <c r="E126" s="6" t="s">
        <v>126</v>
      </c>
      <c r="H126" s="7">
        <v>9065</v>
      </c>
      <c r="I126" s="7">
        <v>15540</v>
      </c>
      <c r="J126" s="7">
        <f t="shared" si="2"/>
        <v>-6475</v>
      </c>
    </row>
    <row r="127" spans="5:10">
      <c r="E127" s="6" t="s">
        <v>127</v>
      </c>
      <c r="H127" s="7">
        <v>2845.63</v>
      </c>
      <c r="I127" s="7">
        <v>4606.8</v>
      </c>
      <c r="J127" s="7">
        <f t="shared" si="2"/>
        <v>-1761.17</v>
      </c>
    </row>
    <row r="128" spans="5:10">
      <c r="E128" s="6" t="s">
        <v>128</v>
      </c>
      <c r="H128" s="7">
        <v>1858.77</v>
      </c>
      <c r="I128" s="7">
        <v>4392</v>
      </c>
      <c r="J128" s="7">
        <f t="shared" si="2"/>
        <v>-2533.23</v>
      </c>
    </row>
    <row r="129" spans="4:10">
      <c r="E129" s="6" t="s">
        <v>129</v>
      </c>
      <c r="H129" s="7">
        <v>75.040000000000006</v>
      </c>
      <c r="I129" s="7">
        <v>698</v>
      </c>
      <c r="J129" s="7">
        <f t="shared" si="2"/>
        <v>-622.96</v>
      </c>
    </row>
    <row r="130" spans="4:10">
      <c r="E130" s="6" t="s">
        <v>130</v>
      </c>
      <c r="H130" s="7">
        <v>7035.98</v>
      </c>
      <c r="I130" s="7">
        <v>12234.2</v>
      </c>
      <c r="J130" s="7">
        <f t="shared" si="2"/>
        <v>-5198.22</v>
      </c>
    </row>
    <row r="131" spans="4:10">
      <c r="E131" s="6" t="s">
        <v>131</v>
      </c>
      <c r="H131" s="7">
        <v>150.85</v>
      </c>
      <c r="I131" s="7">
        <v>232</v>
      </c>
      <c r="J131" s="7">
        <f t="shared" si="2"/>
        <v>-81.150000000000006</v>
      </c>
    </row>
    <row r="132" spans="4:10">
      <c r="E132" s="6" t="s">
        <v>132</v>
      </c>
      <c r="H132" s="7">
        <v>557.17999999999995</v>
      </c>
      <c r="I132" s="7">
        <v>1016.6</v>
      </c>
      <c r="J132" s="7">
        <f t="shared" si="2"/>
        <v>-459.42</v>
      </c>
    </row>
    <row r="133" spans="4:10">
      <c r="E133" s="6" t="s">
        <v>133</v>
      </c>
      <c r="H133" s="7">
        <v>314.93</v>
      </c>
      <c r="I133" s="7">
        <v>58</v>
      </c>
      <c r="J133" s="7">
        <f t="shared" si="2"/>
        <v>256.93</v>
      </c>
    </row>
    <row r="134" spans="4:10">
      <c r="E134" s="6" t="s">
        <v>134</v>
      </c>
      <c r="H134" s="7">
        <v>3862</v>
      </c>
      <c r="I134" s="7">
        <v>8000</v>
      </c>
      <c r="J134" s="7">
        <f t="shared" si="2"/>
        <v>-4138</v>
      </c>
    </row>
    <row r="135" spans="4:10">
      <c r="E135" s="6" t="s">
        <v>135</v>
      </c>
      <c r="H135" s="7">
        <v>3000</v>
      </c>
      <c r="I135" s="7">
        <v>10400</v>
      </c>
      <c r="J135" s="7">
        <f t="shared" si="2"/>
        <v>-7400</v>
      </c>
    </row>
    <row r="136" spans="4:10">
      <c r="E136" s="6" t="s">
        <v>136</v>
      </c>
      <c r="H136" s="7">
        <v>5518.5</v>
      </c>
      <c r="I136" s="7">
        <v>8000</v>
      </c>
      <c r="J136" s="7">
        <f t="shared" si="2"/>
        <v>-2481.5</v>
      </c>
    </row>
    <row r="137" spans="4:10">
      <c r="E137" s="6" t="s">
        <v>137</v>
      </c>
      <c r="H137" s="7">
        <v>11022.32</v>
      </c>
      <c r="I137" s="7">
        <v>16000</v>
      </c>
      <c r="J137" s="7">
        <f t="shared" si="2"/>
        <v>-4977.68</v>
      </c>
    </row>
    <row r="138" spans="4:10">
      <c r="E138" s="6" t="s">
        <v>138</v>
      </c>
      <c r="H138" s="7">
        <v>39734.959999999999</v>
      </c>
      <c r="I138" s="7">
        <v>70110</v>
      </c>
      <c r="J138" s="7">
        <f t="shared" si="2"/>
        <v>-30375.040000000001</v>
      </c>
    </row>
    <row r="139" spans="4:10">
      <c r="E139" s="6" t="s">
        <v>139</v>
      </c>
      <c r="H139" s="7">
        <v>1665</v>
      </c>
      <c r="I139" s="7">
        <v>4000</v>
      </c>
      <c r="J139" s="7">
        <f t="shared" si="2"/>
        <v>-2335</v>
      </c>
    </row>
    <row r="140" spans="4:10">
      <c r="E140" s="6" t="s">
        <v>140</v>
      </c>
      <c r="H140" s="8">
        <v>2469.52</v>
      </c>
    </row>
    <row r="141" spans="4:10">
      <c r="D141" s="6" t="s">
        <v>141</v>
      </c>
      <c r="H141" s="7">
        <f>ROUND(SUM(H112:H140),5)</f>
        <v>317653.55</v>
      </c>
      <c r="I141" s="7">
        <f>ROUND(SUM(I112:I140),5)</f>
        <v>235628.7</v>
      </c>
      <c r="J141" s="7">
        <f>ROUND((H141-I141),5)</f>
        <v>82024.850000000006</v>
      </c>
    </row>
    <row r="142" spans="4:10">
      <c r="D142" s="6" t="s">
        <v>142</v>
      </c>
      <c r="H142" s="7">
        <v>0</v>
      </c>
    </row>
    <row r="143" spans="4:10">
      <c r="D143" s="6" t="s">
        <v>143</v>
      </c>
      <c r="H143" s="7">
        <v>0</v>
      </c>
    </row>
    <row r="144" spans="4:10">
      <c r="D144" s="6" t="s">
        <v>144</v>
      </c>
    </row>
    <row r="145" spans="1:10">
      <c r="E145" s="6" t="s">
        <v>145</v>
      </c>
      <c r="H145" s="8">
        <v>0</v>
      </c>
    </row>
    <row r="146" spans="1:10">
      <c r="D146" s="6" t="s">
        <v>146</v>
      </c>
      <c r="H146" s="7">
        <f>ROUND(SUM(H144:H145),5)</f>
        <v>0</v>
      </c>
    </row>
    <row r="147" spans="1:10">
      <c r="D147" s="6" t="s">
        <v>147</v>
      </c>
    </row>
    <row r="148" spans="1:10">
      <c r="E148" s="6" t="s">
        <v>148</v>
      </c>
      <c r="H148" s="7">
        <v>0</v>
      </c>
    </row>
    <row r="149" spans="1:10">
      <c r="E149" s="6" t="s">
        <v>149</v>
      </c>
      <c r="H149" s="8">
        <v>0</v>
      </c>
    </row>
    <row r="150" spans="1:10">
      <c r="D150" s="6" t="s">
        <v>150</v>
      </c>
      <c r="H150" s="7">
        <f>ROUND(SUM(H147:H149),5)</f>
        <v>0</v>
      </c>
    </row>
    <row r="151" spans="1:10">
      <c r="D151" s="6" t="s">
        <v>151</v>
      </c>
      <c r="H151" s="7">
        <v>0</v>
      </c>
    </row>
    <row r="152" spans="1:10">
      <c r="D152" s="6" t="s">
        <v>152</v>
      </c>
      <c r="H152" s="8">
        <v>1528.4</v>
      </c>
    </row>
    <row r="153" spans="1:10">
      <c r="C153" s="6" t="s">
        <v>153</v>
      </c>
      <c r="H153" s="8">
        <f>ROUND(H47+H52+H60+H76+H84+H102+H111+SUM(H141:H143)+H146+SUM(H150:H152),5)</f>
        <v>475168.65</v>
      </c>
      <c r="I153" s="8">
        <f>ROUND(I47+I52+I60+I76+I84+I102+I111+SUM(I141:I143)+I146+SUM(I150:I152),5)</f>
        <v>438299.11</v>
      </c>
      <c r="J153" s="8">
        <f>ROUND((H153-I153),5)</f>
        <v>36869.54</v>
      </c>
    </row>
    <row r="154" spans="1:10">
      <c r="B154" s="6" t="s">
        <v>154</v>
      </c>
      <c r="H154" s="7">
        <f>ROUND(H6+H46-H153,5)</f>
        <v>79581.91</v>
      </c>
      <c r="I154" s="7">
        <f>ROUND(I6+I46-I153,5)</f>
        <v>105412.41</v>
      </c>
      <c r="J154" s="7">
        <f>ROUND((H154-I154),5)</f>
        <v>-25830.5</v>
      </c>
    </row>
    <row r="155" spans="1:10">
      <c r="B155" s="6" t="s">
        <v>155</v>
      </c>
    </row>
    <row r="156" spans="1:10">
      <c r="C156" s="6" t="s">
        <v>156</v>
      </c>
    </row>
    <row r="157" spans="1:10">
      <c r="D157" s="6" t="s">
        <v>157</v>
      </c>
      <c r="H157" s="8">
        <v>13996.9</v>
      </c>
      <c r="I157" s="8">
        <v>189000</v>
      </c>
      <c r="J157" s="8">
        <f>ROUND((H157-I157),5)</f>
        <v>-175003.1</v>
      </c>
    </row>
    <row r="158" spans="1:10">
      <c r="C158" s="6" t="s">
        <v>158</v>
      </c>
      <c r="H158" s="8">
        <f>ROUND(SUM(H156:H157),5)</f>
        <v>13996.9</v>
      </c>
      <c r="I158" s="8">
        <f>ROUND(SUM(I156:I157),5)</f>
        <v>189000</v>
      </c>
      <c r="J158" s="8">
        <f>ROUND((H158-I158),5)</f>
        <v>-175003.1</v>
      </c>
    </row>
    <row r="159" spans="1:10">
      <c r="B159" s="6" t="s">
        <v>159</v>
      </c>
      <c r="H159" s="8">
        <f>ROUND(H155-H158,5)</f>
        <v>-13996.9</v>
      </c>
      <c r="I159" s="8">
        <f>ROUND(I155-I158,5)</f>
        <v>-189000</v>
      </c>
      <c r="J159" s="8">
        <f>ROUND((H159-I159),5)</f>
        <v>175003.1</v>
      </c>
    </row>
    <row r="160" spans="1:10">
      <c r="A160" s="6" t="s">
        <v>160</v>
      </c>
      <c r="H160" s="9">
        <f>ROUND(H154+H159,5)</f>
        <v>65585.009999999995</v>
      </c>
      <c r="I160" s="9">
        <f>ROUND(I154+I159,5)</f>
        <v>-83587.59</v>
      </c>
      <c r="J160" s="9">
        <f>ROUND((H160-I160),5)</f>
        <v>149172.6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2016-04-29T16:27:38Z</dcterms:created>
  <dcterms:modified xsi:type="dcterms:W3CDTF">2016-04-29T16:28:05Z</dcterms:modified>
</cp:coreProperties>
</file>